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nual Update\2024\2024 Sample Estimates\Unit Price\"/>
    </mc:Choice>
  </mc:AlternateContent>
  <xr:revisionPtr revIDLastSave="0" documentId="13_ncr:1_{66491EA9-A0D9-4AC6-B3B6-FA95CA9B716F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TD Estimate" sheetId="4" r:id="rId1"/>
    <sheet name="R+R Estimate" sheetId="5" r:id="rId2"/>
    <sheet name="OPN Estimate" sheetId="6" r:id="rId3"/>
    <sheet name="RESI Estimate" sheetId="7" r:id="rId4"/>
  </sheets>
  <definedNames>
    <definedName name="_xlnm.Print_Area" localSheetId="2">'OPN Estimate'!$A$1:$L$39</definedName>
    <definedName name="_xlnm.Print_Area" localSheetId="1">'R+R Estimate'!$A$1:$L$39</definedName>
    <definedName name="_xlnm.Print_Area" localSheetId="3">'RESI Estimate'!$A$1:$L$40</definedName>
    <definedName name="_xlnm.Print_Area" localSheetId="0">'STD Estimate'!$A$1:$L$39</definedName>
    <definedName name="_xlnm.Print_Titles" localSheetId="2">'OPN Estimate'!$1:$3</definedName>
    <definedName name="_xlnm.Print_Titles" localSheetId="1">'R+R Estimate'!$1:$3</definedName>
    <definedName name="_xlnm.Print_Titles" localSheetId="3">'RESI Estimate'!$1:$3</definedName>
    <definedName name="_xlnm.Print_Titles" localSheetId="0">'STD Estimate'!$1:$3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7" l="1"/>
  <c r="G16" i="7"/>
  <c r="I16" i="7"/>
  <c r="H16" i="7"/>
  <c r="I13" i="7"/>
  <c r="H26" i="6"/>
  <c r="G16" i="6"/>
  <c r="I16" i="6"/>
  <c r="H16" i="6"/>
  <c r="I13" i="6"/>
  <c r="H26" i="5"/>
  <c r="G16" i="5"/>
  <c r="I16" i="5"/>
  <c r="H16" i="5"/>
  <c r="I13" i="5"/>
  <c r="H26" i="4"/>
  <c r="G16" i="4"/>
  <c r="I16" i="4"/>
  <c r="H16" i="4"/>
  <c r="I13" i="4"/>
  <c r="F16" i="7" l="1"/>
  <c r="J16" i="7" s="1"/>
  <c r="G26" i="4"/>
  <c r="G13" i="6"/>
  <c r="F13" i="6"/>
  <c r="F16" i="6"/>
  <c r="J16" i="6" s="1"/>
  <c r="F13" i="7"/>
  <c r="G26" i="7"/>
  <c r="H13" i="7"/>
  <c r="H27" i="7" s="1"/>
  <c r="F16" i="4"/>
  <c r="J16" i="4" s="1"/>
  <c r="F13" i="5"/>
  <c r="F26" i="5"/>
  <c r="G26" i="5"/>
  <c r="H13" i="5"/>
  <c r="H27" i="5" s="1"/>
  <c r="I26" i="5"/>
  <c r="I27" i="5" s="1"/>
  <c r="F26" i="7"/>
  <c r="G13" i="4"/>
  <c r="F26" i="4"/>
  <c r="G13" i="7"/>
  <c r="I26" i="7"/>
  <c r="I27" i="7" s="1"/>
  <c r="F26" i="6"/>
  <c r="I26" i="6"/>
  <c r="I27" i="6" s="1"/>
  <c r="I28" i="6" s="1"/>
  <c r="H13" i="4"/>
  <c r="H27" i="4" s="1"/>
  <c r="G26" i="6"/>
  <c r="H13" i="6"/>
  <c r="H27" i="6" s="1"/>
  <c r="I26" i="4"/>
  <c r="I27" i="4" s="1"/>
  <c r="F16" i="5"/>
  <c r="J16" i="5" s="1"/>
  <c r="G13" i="5"/>
  <c r="F13" i="4"/>
  <c r="F27" i="4" l="1"/>
  <c r="F28" i="4" s="1"/>
  <c r="F29" i="4" s="1"/>
  <c r="G27" i="7"/>
  <c r="G28" i="7" s="1"/>
  <c r="G29" i="7" s="1"/>
  <c r="G31" i="7" s="1"/>
  <c r="G33" i="7" s="1"/>
  <c r="G27" i="4"/>
  <c r="G28" i="4" s="1"/>
  <c r="G29" i="4" s="1"/>
  <c r="G31" i="4" s="1"/>
  <c r="G33" i="4" s="1"/>
  <c r="F27" i="6"/>
  <c r="F28" i="6" s="1"/>
  <c r="F29" i="6" s="1"/>
  <c r="F27" i="7"/>
  <c r="F28" i="7" s="1"/>
  <c r="F29" i="7" s="1"/>
  <c r="H28" i="6"/>
  <c r="H29" i="6" s="1"/>
  <c r="I28" i="4"/>
  <c r="I29" i="4" s="1"/>
  <c r="H28" i="4"/>
  <c r="H29" i="4" s="1"/>
  <c r="I29" i="6"/>
  <c r="J26" i="5"/>
  <c r="I28" i="5"/>
  <c r="I29" i="5" s="1"/>
  <c r="J13" i="6"/>
  <c r="H28" i="7"/>
  <c r="H29" i="7" s="1"/>
  <c r="G27" i="5"/>
  <c r="J26" i="6"/>
  <c r="H28" i="5"/>
  <c r="H29" i="5" s="1"/>
  <c r="J26" i="7"/>
  <c r="J13" i="7"/>
  <c r="J13" i="5"/>
  <c r="J13" i="4"/>
  <c r="F27" i="5"/>
  <c r="G27" i="6"/>
  <c r="J26" i="4"/>
  <c r="I28" i="7"/>
  <c r="I29" i="7" s="1"/>
  <c r="J27" i="4" l="1"/>
  <c r="J29" i="4" s="1"/>
  <c r="J27" i="7"/>
  <c r="J29" i="7" s="1"/>
  <c r="H30" i="4"/>
  <c r="H31" i="4" s="1"/>
  <c r="H32" i="4" s="1"/>
  <c r="H33" i="4" s="1"/>
  <c r="I30" i="4"/>
  <c r="I31" i="4" s="1"/>
  <c r="I32" i="4" s="1"/>
  <c r="I33" i="4" s="1"/>
  <c r="H30" i="7"/>
  <c r="H31" i="7" s="1"/>
  <c r="H32" i="7" s="1"/>
  <c r="H33" i="7" s="1"/>
  <c r="I30" i="7"/>
  <c r="I31" i="7" s="1"/>
  <c r="I32" i="7" s="1"/>
  <c r="I33" i="7" s="1"/>
  <c r="F30" i="7"/>
  <c r="F31" i="7" s="1"/>
  <c r="I30" i="6"/>
  <c r="I31" i="6" s="1"/>
  <c r="I32" i="6" s="1"/>
  <c r="I33" i="6" s="1"/>
  <c r="I30" i="5"/>
  <c r="I31" i="5" s="1"/>
  <c r="I32" i="5" s="1"/>
  <c r="I33" i="5" s="1"/>
  <c r="F30" i="6"/>
  <c r="F31" i="6" s="1"/>
  <c r="F32" i="6" s="1"/>
  <c r="F33" i="6" s="1"/>
  <c r="H30" i="6"/>
  <c r="H31" i="6" s="1"/>
  <c r="H32" i="6" s="1"/>
  <c r="H33" i="6" s="1"/>
  <c r="G28" i="5"/>
  <c r="G29" i="5" s="1"/>
  <c r="G31" i="5" s="1"/>
  <c r="G33" i="5" s="1"/>
  <c r="H30" i="5"/>
  <c r="H31" i="5" s="1"/>
  <c r="F30" i="4"/>
  <c r="F31" i="4" s="1"/>
  <c r="F32" i="4" s="1"/>
  <c r="F33" i="4" s="1"/>
  <c r="F28" i="5"/>
  <c r="F29" i="5" s="1"/>
  <c r="J27" i="5"/>
  <c r="J29" i="5" s="1"/>
  <c r="J27" i="6"/>
  <c r="J29" i="6" s="1"/>
  <c r="G28" i="6"/>
  <c r="G29" i="6" s="1"/>
  <c r="G31" i="6" s="1"/>
  <c r="F30" i="5" l="1"/>
  <c r="F31" i="5" s="1"/>
  <c r="F32" i="5" s="1"/>
  <c r="F33" i="5" s="1"/>
  <c r="J33" i="4"/>
  <c r="J34" i="4" s="1"/>
  <c r="J35" i="4" s="1"/>
  <c r="H32" i="5"/>
  <c r="H33" i="5" s="1"/>
  <c r="G33" i="6"/>
  <c r="J33" i="6" s="1"/>
  <c r="J34" i="6" s="1"/>
  <c r="J35" i="6" s="1"/>
  <c r="J36" i="6" s="1"/>
  <c r="J37" i="6" s="1"/>
  <c r="F32" i="7"/>
  <c r="F33" i="7" s="1"/>
  <c r="J33" i="7" s="1"/>
  <c r="J34" i="7" s="1"/>
  <c r="J35" i="7" s="1"/>
  <c r="J33" i="5" l="1"/>
  <c r="J38" i="6"/>
  <c r="J39" i="6" s="1"/>
  <c r="J36" i="7"/>
  <c r="J37" i="7" s="1"/>
  <c r="J36" i="4"/>
  <c r="J37" i="4" s="1"/>
  <c r="J34" i="5" l="1"/>
  <c r="J35" i="5" s="1"/>
  <c r="J36" i="5" s="1"/>
  <c r="J37" i="5" s="1"/>
  <c r="J38" i="5" s="1"/>
  <c r="J39" i="5" s="1"/>
  <c r="J38" i="7"/>
  <c r="J39" i="7" s="1"/>
  <c r="J38" i="4"/>
  <c r="J39" i="4" s="1"/>
</calcChain>
</file>

<file path=xl/sharedStrings.xml><?xml version="1.0" encoding="utf-8"?>
<sst xmlns="http://schemas.openxmlformats.org/spreadsheetml/2006/main" count="404" uniqueCount="77">
  <si>
    <t>STD</t>
  </si>
  <si>
    <t>R+R</t>
  </si>
  <si>
    <t>OPN</t>
  </si>
  <si>
    <t>RESI</t>
  </si>
  <si>
    <t>Ready mix concrete, 4000 psi for slab on grade</t>
  </si>
  <si>
    <t>PESB insulation, vinyl faced, 4" thick</t>
  </si>
  <si>
    <t>PESB gutter, eave type, 26 ga., painted</t>
  </si>
  <si>
    <t>PESB roof vent, 12" wide x 10' long</t>
  </si>
  <si>
    <t>PESB door, 3' x 7', single leaf</t>
  </si>
  <si>
    <t>Location:</t>
  </si>
  <si>
    <t>Anywhere, USA</t>
  </si>
  <si>
    <t>Line Number</t>
  </si>
  <si>
    <t>Description</t>
  </si>
  <si>
    <t>Qty</t>
  </si>
  <si>
    <t>Unit</t>
  </si>
  <si>
    <t>Material</t>
  </si>
  <si>
    <t>Labor</t>
  </si>
  <si>
    <t>Equipment</t>
  </si>
  <si>
    <t>C.Y.</t>
  </si>
  <si>
    <t>L.F.</t>
  </si>
  <si>
    <t>C.S.F.</t>
  </si>
  <si>
    <t>S.F.</t>
  </si>
  <si>
    <t>Division 03</t>
  </si>
  <si>
    <t>Subtotal</t>
  </si>
  <si>
    <t>Ea.</t>
  </si>
  <si>
    <t>Division 08</t>
  </si>
  <si>
    <t>SF Flr.</t>
  </si>
  <si>
    <t>Opng.</t>
  </si>
  <si>
    <t>Division 13</t>
  </si>
  <si>
    <t>Estimate Subtotal</t>
  </si>
  <si>
    <t>GC O &amp; P</t>
  </si>
  <si>
    <t>Contingency</t>
  </si>
  <si>
    <t>Bond</t>
  </si>
  <si>
    <t>Location Adjustment</t>
  </si>
  <si>
    <t>Grand Total</t>
  </si>
  <si>
    <t>Framing for PESB door opening, 3' x 7'</t>
  </si>
  <si>
    <t>Framing for PESB door opening, 10' x 10'</t>
  </si>
  <si>
    <t>Framing for PESB window opening, 4' x 3'</t>
  </si>
  <si>
    <t>Sales Tax @ 5%</t>
  </si>
  <si>
    <t>Contingency @ 5%</t>
  </si>
  <si>
    <t>Gen. Requirements</t>
  </si>
  <si>
    <t>Sales tax</t>
  </si>
  <si>
    <t xml:space="preserve"> Estimate Total</t>
  </si>
  <si>
    <t>Strip footing, 12" x 24", reinforced</t>
  </si>
  <si>
    <t>Strip footing, 12" x 36", reinforced</t>
  </si>
  <si>
    <t>Concrete slab edge forms</t>
  </si>
  <si>
    <t>Welded wire fabric reinforcing</t>
  </si>
  <si>
    <t>Machine float &amp; trowel concrete slab</t>
  </si>
  <si>
    <t>Place, strike off &amp; consolidate concrete slab</t>
  </si>
  <si>
    <t>Cut control joints in concrete slab</t>
  </si>
  <si>
    <t>Sprayed concrete curing membrane</t>
  </si>
  <si>
    <t>Manual 10' x 10' steel sectional overhead door</t>
  </si>
  <si>
    <t>Pre-Engineered Steel Building, 100' x 150' x 24'</t>
  </si>
  <si>
    <t>PESB sliding window, 4' x 3' with screen</t>
  </si>
  <si>
    <t>Insulation and steel back panel for OH door</t>
  </si>
  <si>
    <t>Location Adjustment Factor</t>
  </si>
  <si>
    <t>Bond @ $12/1000 +10% O&amp;P</t>
  </si>
  <si>
    <t>Project Name: Pre-Engineered Steel Building</t>
  </si>
  <si>
    <t>Architect: As Shown</t>
  </si>
  <si>
    <t>SubContract</t>
  </si>
  <si>
    <t>Division 01</t>
  </si>
  <si>
    <t>General Requirements @ 7%</t>
  </si>
  <si>
    <t>Subtotal A</t>
  </si>
  <si>
    <t>Subtotal B</t>
  </si>
  <si>
    <t>Subtotal C</t>
  </si>
  <si>
    <t>Subtotal D</t>
  </si>
  <si>
    <t>033053403940</t>
  </si>
  <si>
    <t>033053403950</t>
  </si>
  <si>
    <t>031113653000</t>
  </si>
  <si>
    <t>032211100200</t>
  </si>
  <si>
    <t>033113350300</t>
  </si>
  <si>
    <t>033113704300</t>
  </si>
  <si>
    <t>033513300250</t>
  </si>
  <si>
    <t>031516200140</t>
  </si>
  <si>
    <t>033923130300</t>
  </si>
  <si>
    <t>083613102650</t>
  </si>
  <si>
    <t>083613102860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</si>
</sst>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5" formatCode="&quot;$&quot;#,##0.00"/>
    <numFmt numFmtId="166" formatCode="#,##0.000"/>
    <numFmt numFmtId="167" formatCode="_(&quot;$&quot;* #,##0.000_);_(&quot;$&quot;* \(#,##0.000\);_(&quot;$&quot;* &quot;-&quot;???_);_(@_)"/>
    <numFmt numFmtId="168" formatCode="mm/dd/yy;@"/>
  </numFmts>
  <fonts count="8" x14ac:knownFonts="1">
    <font>
      <sz val="11"/>
      <color theme="1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8"/>
      <name val="Calibri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166" fontId="4" fillId="0" borderId="1" xfId="2" applyNumberFormat="1" applyFont="1" applyBorder="1" applyAlignment="1">
      <alignment horizontal="left" vertical="center"/>
    </xf>
    <xf numFmtId="49" fontId="4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44" fontId="4" fillId="0" borderId="1" xfId="1" applyFont="1" applyBorder="1" applyAlignment="1" applyProtection="1">
      <alignment horizontal="left" vertical="center"/>
    </xf>
    <xf numFmtId="44" fontId="4" fillId="0" borderId="8" xfId="1" applyFont="1" applyBorder="1" applyAlignment="1" applyProtection="1">
      <alignment horizontal="left" vertical="center"/>
    </xf>
    <xf numFmtId="49" fontId="4" fillId="0" borderId="9" xfId="2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0" fontId="5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5" fillId="0" borderId="3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4" xfId="2" applyFont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165" fontId="5" fillId="0" borderId="0" xfId="1" applyNumberFormat="1" applyFont="1" applyBorder="1" applyAlignment="1" applyProtection="1">
      <alignment horizontal="right" vertical="center"/>
    </xf>
    <xf numFmtId="0" fontId="5" fillId="0" borderId="5" xfId="2" applyFont="1" applyBorder="1" applyAlignment="1">
      <alignment horizontal="left" vertical="center"/>
    </xf>
    <xf numFmtId="44" fontId="5" fillId="0" borderId="0" xfId="1" applyFont="1" applyBorder="1" applyAlignment="1" applyProtection="1">
      <alignment horizontal="left" vertical="center"/>
    </xf>
    <xf numFmtId="44" fontId="5" fillId="0" borderId="0" xfId="2" applyNumberFormat="1" applyFont="1" applyAlignment="1">
      <alignment vertical="center"/>
    </xf>
    <xf numFmtId="167" fontId="5" fillId="0" borderId="0" xfId="2" applyNumberFormat="1" applyFont="1" applyAlignment="1">
      <alignment vertical="center"/>
    </xf>
    <xf numFmtId="3" fontId="5" fillId="0" borderId="0" xfId="2" applyNumberFormat="1" applyFont="1" applyAlignment="1">
      <alignment horizontal="left" vertical="center"/>
    </xf>
    <xf numFmtId="0" fontId="5" fillId="2" borderId="0" xfId="2" applyFont="1" applyFill="1" applyAlignment="1">
      <alignment vertical="center"/>
    </xf>
    <xf numFmtId="165" fontId="4" fillId="0" borderId="0" xfId="1" applyNumberFormat="1" applyFont="1" applyBorder="1" applyAlignment="1" applyProtection="1">
      <alignment horizontal="right"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165" fontId="4" fillId="0" borderId="0" xfId="2" applyNumberFormat="1" applyFont="1" applyAlignment="1">
      <alignment horizontal="right" vertical="center"/>
    </xf>
    <xf numFmtId="165" fontId="4" fillId="0" borderId="0" xfId="2" applyNumberFormat="1" applyFont="1" applyAlignment="1">
      <alignment vertical="center"/>
    </xf>
    <xf numFmtId="0" fontId="4" fillId="0" borderId="5" xfId="2" applyFont="1" applyBorder="1" applyAlignment="1">
      <alignment horizontal="left" vertical="center"/>
    </xf>
    <xf numFmtId="4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9" fontId="4" fillId="0" borderId="0" xfId="3" applyFont="1" applyBorder="1" applyAlignment="1">
      <alignment horizontal="left" vertical="center"/>
    </xf>
    <xf numFmtId="4" fontId="4" fillId="0" borderId="0" xfId="2" applyNumberFormat="1" applyFont="1" applyAlignment="1">
      <alignment vertical="center"/>
    </xf>
    <xf numFmtId="2" fontId="4" fillId="0" borderId="0" xfId="2" applyNumberFormat="1" applyFont="1" applyAlignment="1">
      <alignment vertical="center"/>
    </xf>
    <xf numFmtId="0" fontId="5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5" fillId="0" borderId="0" xfId="2" applyFont="1"/>
    <xf numFmtId="0" fontId="4" fillId="0" borderId="0" xfId="2" applyFont="1"/>
    <xf numFmtId="2" fontId="5" fillId="0" borderId="0" xfId="2" applyNumberFormat="1" applyFont="1"/>
    <xf numFmtId="0" fontId="6" fillId="3" borderId="3" xfId="2" applyFont="1" applyFill="1" applyBorder="1" applyAlignment="1">
      <alignment vertical="center"/>
    </xf>
    <xf numFmtId="166" fontId="6" fillId="3" borderId="1" xfId="2" applyNumberFormat="1" applyFont="1" applyFill="1" applyBorder="1" applyAlignment="1">
      <alignment horizontal="left" vertical="center"/>
    </xf>
    <xf numFmtId="49" fontId="6" fillId="3" borderId="1" xfId="2" applyNumberFormat="1" applyFont="1" applyFill="1" applyBorder="1" applyAlignment="1">
      <alignment vertical="center"/>
    </xf>
    <xf numFmtId="0" fontId="6" fillId="3" borderId="1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right" vertical="center"/>
    </xf>
    <xf numFmtId="44" fontId="6" fillId="3" borderId="1" xfId="1" applyFont="1" applyFill="1" applyBorder="1" applyAlignment="1" applyProtection="1">
      <alignment horizontal="left" vertical="center"/>
    </xf>
    <xf numFmtId="49" fontId="6" fillId="3" borderId="1" xfId="1" applyNumberFormat="1" applyFont="1" applyFill="1" applyBorder="1" applyAlignment="1" applyProtection="1">
      <alignment horizontal="right" vertical="center"/>
    </xf>
    <xf numFmtId="49" fontId="6" fillId="3" borderId="1" xfId="1" applyNumberFormat="1" applyFont="1" applyFill="1" applyBorder="1" applyAlignment="1" applyProtection="1">
      <alignment horizontal="center" vertical="center"/>
    </xf>
    <xf numFmtId="49" fontId="6" fillId="3" borderId="4" xfId="2" applyNumberFormat="1" applyFont="1" applyFill="1" applyBorder="1" applyAlignment="1">
      <alignment horizontal="left" vertical="center"/>
    </xf>
    <xf numFmtId="0" fontId="7" fillId="3" borderId="3" xfId="2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3" fontId="7" fillId="3" borderId="1" xfId="2" applyNumberFormat="1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 applyProtection="1">
      <alignment horizontal="right" vertical="center"/>
    </xf>
    <xf numFmtId="0" fontId="6" fillId="3" borderId="4" xfId="2" applyFont="1" applyFill="1" applyBorder="1" applyAlignment="1">
      <alignment horizontal="left" vertical="center"/>
    </xf>
    <xf numFmtId="41" fontId="7" fillId="3" borderId="1" xfId="2" applyNumberFormat="1" applyFont="1" applyFill="1" applyBorder="1" applyAlignment="1">
      <alignment horizontal="left" vertical="center"/>
    </xf>
    <xf numFmtId="3" fontId="6" fillId="3" borderId="1" xfId="2" applyNumberFormat="1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left" vertical="center"/>
    </xf>
    <xf numFmtId="2" fontId="6" fillId="3" borderId="1" xfId="2" applyNumberFormat="1" applyFont="1" applyFill="1" applyBorder="1" applyAlignment="1">
      <alignment vertical="center"/>
    </xf>
    <xf numFmtId="165" fontId="6" fillId="3" borderId="1" xfId="1" applyNumberFormat="1" applyFont="1" applyFill="1" applyBorder="1" applyAlignment="1">
      <alignment vertical="center"/>
    </xf>
    <xf numFmtId="4" fontId="6" fillId="3" borderId="1" xfId="2" applyNumberFormat="1" applyFont="1" applyFill="1" applyBorder="1" applyAlignment="1">
      <alignment horizontal="right" vertical="center"/>
    </xf>
    <xf numFmtId="168" fontId="6" fillId="3" borderId="1" xfId="1" applyNumberFormat="1" applyFont="1" applyFill="1" applyBorder="1" applyAlignment="1" applyProtection="1">
      <alignment horizontal="right" vertical="center"/>
    </xf>
    <xf numFmtId="166" fontId="4" fillId="0" borderId="8" xfId="2" applyNumberFormat="1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4" borderId="3" xfId="2" applyFont="1" applyFill="1" applyBorder="1" applyAlignment="1">
      <alignment vertical="center"/>
    </xf>
    <xf numFmtId="166" fontId="6" fillId="4" borderId="1" xfId="2" applyNumberFormat="1" applyFont="1" applyFill="1" applyBorder="1" applyAlignment="1">
      <alignment horizontal="left" vertical="center"/>
    </xf>
    <xf numFmtId="0" fontId="5" fillId="4" borderId="3" xfId="2" applyFont="1" applyFill="1" applyBorder="1" applyAlignment="1">
      <alignment vertical="center"/>
    </xf>
    <xf numFmtId="0" fontId="6" fillId="4" borderId="1" xfId="2" applyFont="1" applyFill="1" applyBorder="1" applyAlignment="1">
      <alignment horizontal="left" vertical="center"/>
    </xf>
    <xf numFmtId="0" fontId="4" fillId="0" borderId="10" xfId="2" applyFont="1" applyBorder="1" applyAlignment="1">
      <alignment vertical="center"/>
    </xf>
    <xf numFmtId="0" fontId="4" fillId="3" borderId="3" xfId="2" applyFont="1" applyFill="1" applyBorder="1" applyAlignment="1">
      <alignment vertical="center"/>
    </xf>
    <xf numFmtId="0" fontId="5" fillId="3" borderId="3" xfId="2" applyFont="1" applyFill="1" applyBorder="1" applyAlignment="1">
      <alignment vertical="center"/>
    </xf>
    <xf numFmtId="2" fontId="4" fillId="0" borderId="0" xfId="2" applyNumberFormat="1" applyFont="1" applyAlignment="1">
      <alignment horizontal="right" vertical="center"/>
    </xf>
    <xf numFmtId="1" fontId="5" fillId="0" borderId="0" xfId="2" applyNumberFormat="1" applyFont="1" applyAlignment="1">
      <alignment horizontal="left" vertic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colors>
    <mruColors>
      <color rgb="FFCCFFCC"/>
      <color rgb="FFFFFF99"/>
      <color rgb="FF33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"/>
  <sheetViews>
    <sheetView tabSelected="1" topLeftCell="A3" zoomScale="53" zoomScaleNormal="53" workbookViewId="0">
      <selection activeCell="G34" sqref="G34:G35"/>
    </sheetView>
  </sheetViews>
  <sheetFormatPr defaultRowHeight="20.25" x14ac:dyDescent="0.3"/>
  <cols>
    <col min="1" max="1" width="3" style="38" customWidth="1"/>
    <col min="2" max="2" width="23.85546875" style="38" customWidth="1"/>
    <col min="3" max="3" width="51.5703125" style="38" customWidth="1"/>
    <col min="4" max="4" width="10.85546875" style="38" customWidth="1"/>
    <col min="5" max="5" width="13.85546875" style="38" customWidth="1"/>
    <col min="6" max="6" width="17.7109375" style="38" customWidth="1"/>
    <col min="7" max="7" width="24.28515625" style="38" customWidth="1"/>
    <col min="8" max="8" width="20.140625" style="38" customWidth="1"/>
    <col min="9" max="9" width="20.42578125" style="38" customWidth="1"/>
    <col min="10" max="10" width="26.85546875" style="38" customWidth="1"/>
    <col min="11" max="11" width="6.7109375" style="38" customWidth="1"/>
    <col min="12" max="12" width="42.140625" style="38" customWidth="1"/>
    <col min="13" max="13" width="14.5703125" style="38" customWidth="1"/>
    <col min="14" max="14" width="16" style="38" customWidth="1"/>
    <col min="15" max="16384" width="9.140625" style="38"/>
  </cols>
  <sheetData>
    <row r="1" spans="1:20" s="11" customFormat="1" ht="29.1" customHeight="1" x14ac:dyDescent="0.25">
      <c r="A1" s="70"/>
      <c r="B1" s="64" t="s">
        <v>57</v>
      </c>
      <c r="C1" s="2"/>
      <c r="D1" s="3" t="s">
        <v>58</v>
      </c>
      <c r="E1" s="4"/>
      <c r="F1" s="5"/>
      <c r="G1" s="4"/>
      <c r="H1" s="6"/>
      <c r="I1" s="6"/>
      <c r="J1" s="6"/>
      <c r="K1" s="7"/>
      <c r="L1" s="8"/>
      <c r="M1" s="9"/>
      <c r="N1" s="10"/>
    </row>
    <row r="2" spans="1:20" s="11" customFormat="1" ht="29.1" customHeight="1" x14ac:dyDescent="0.25">
      <c r="A2" s="71"/>
      <c r="B2" s="42" t="s">
        <v>9</v>
      </c>
      <c r="C2" s="43" t="s">
        <v>10</v>
      </c>
      <c r="D2" s="44"/>
      <c r="E2" s="45"/>
      <c r="F2" s="46"/>
      <c r="G2" s="45"/>
      <c r="H2" s="47"/>
      <c r="I2" s="63">
        <v>45292</v>
      </c>
      <c r="J2" s="48" t="s">
        <v>0</v>
      </c>
      <c r="K2" s="49"/>
      <c r="L2" s="50"/>
      <c r="M2" s="9"/>
      <c r="N2" s="10"/>
    </row>
    <row r="3" spans="1:20" s="15" customFormat="1" ht="29.1" customHeight="1" x14ac:dyDescent="0.25">
      <c r="A3" s="12"/>
      <c r="B3" s="65" t="s">
        <v>11</v>
      </c>
      <c r="C3" s="13" t="s">
        <v>12</v>
      </c>
      <c r="D3" s="1" t="s">
        <v>13</v>
      </c>
      <c r="E3" s="4" t="s">
        <v>14</v>
      </c>
      <c r="F3" s="5" t="s">
        <v>15</v>
      </c>
      <c r="G3" s="5" t="s">
        <v>16</v>
      </c>
      <c r="H3" s="5" t="s">
        <v>17</v>
      </c>
      <c r="I3" s="5" t="s">
        <v>59</v>
      </c>
      <c r="J3" s="5" t="s">
        <v>42</v>
      </c>
      <c r="K3" s="4"/>
      <c r="L3" s="14"/>
    </row>
    <row r="4" spans="1:20" s="15" customFormat="1" ht="29.1" customHeight="1" x14ac:dyDescent="0.25">
      <c r="A4" s="16"/>
      <c r="B4" s="10" t="s">
        <v>66</v>
      </c>
      <c r="C4" s="15" t="s">
        <v>43</v>
      </c>
      <c r="D4" s="10">
        <v>15</v>
      </c>
      <c r="E4" s="17" t="s">
        <v>18</v>
      </c>
      <c r="F4" s="18">
        <v>3705</v>
      </c>
      <c r="G4" s="18">
        <v>2025</v>
      </c>
      <c r="H4" s="18">
        <v>9.75</v>
      </c>
      <c r="I4" s="18">
        <v>0</v>
      </c>
      <c r="J4" s="18"/>
      <c r="K4" s="18"/>
      <c r="L4" s="19"/>
    </row>
    <row r="5" spans="1:20" s="15" customFormat="1" ht="29.1" customHeight="1" x14ac:dyDescent="0.25">
      <c r="A5" s="16"/>
      <c r="B5" s="10" t="s">
        <v>67</v>
      </c>
      <c r="C5" s="15" t="s">
        <v>44</v>
      </c>
      <c r="D5" s="10">
        <v>34</v>
      </c>
      <c r="E5" s="17" t="s">
        <v>18</v>
      </c>
      <c r="F5" s="18">
        <v>8024</v>
      </c>
      <c r="G5" s="18">
        <v>3672</v>
      </c>
      <c r="H5" s="18">
        <v>17.68</v>
      </c>
      <c r="I5" s="18">
        <v>0</v>
      </c>
      <c r="J5" s="18"/>
      <c r="K5" s="18"/>
      <c r="L5" s="19"/>
      <c r="M5" s="20"/>
      <c r="N5" s="21"/>
    </row>
    <row r="6" spans="1:20" s="15" customFormat="1" ht="29.1" customHeight="1" x14ac:dyDescent="0.25">
      <c r="A6" s="16"/>
      <c r="B6" s="10" t="s">
        <v>68</v>
      </c>
      <c r="C6" s="15" t="s">
        <v>45</v>
      </c>
      <c r="D6" s="10">
        <v>500</v>
      </c>
      <c r="E6" s="17" t="s">
        <v>19</v>
      </c>
      <c r="F6" s="18">
        <v>335</v>
      </c>
      <c r="G6" s="18">
        <v>1535</v>
      </c>
      <c r="H6" s="18">
        <v>0</v>
      </c>
      <c r="I6" s="18">
        <v>0</v>
      </c>
      <c r="J6" s="18"/>
      <c r="K6" s="18"/>
      <c r="L6" s="19"/>
      <c r="M6" s="20"/>
      <c r="N6" s="22"/>
    </row>
    <row r="7" spans="1:20" s="15" customFormat="1" ht="29.1" customHeight="1" x14ac:dyDescent="0.25">
      <c r="A7" s="16"/>
      <c r="B7" s="10" t="s">
        <v>69</v>
      </c>
      <c r="C7" s="15" t="s">
        <v>46</v>
      </c>
      <c r="D7" s="10">
        <v>150</v>
      </c>
      <c r="E7" s="17" t="s">
        <v>20</v>
      </c>
      <c r="F7" s="18">
        <v>6975</v>
      </c>
      <c r="G7" s="18">
        <v>5175</v>
      </c>
      <c r="H7" s="18">
        <v>0</v>
      </c>
      <c r="I7" s="18">
        <v>0</v>
      </c>
      <c r="J7" s="18"/>
      <c r="K7" s="18"/>
      <c r="L7" s="19"/>
      <c r="M7" s="20"/>
      <c r="N7" s="22"/>
    </row>
    <row r="8" spans="1:20" s="15" customFormat="1" ht="29.1" customHeight="1" x14ac:dyDescent="0.25">
      <c r="A8" s="16"/>
      <c r="B8" s="10" t="s">
        <v>70</v>
      </c>
      <c r="C8" s="15" t="s">
        <v>4</v>
      </c>
      <c r="D8" s="10">
        <v>278</v>
      </c>
      <c r="E8" s="17" t="s">
        <v>18</v>
      </c>
      <c r="F8" s="18">
        <v>53098</v>
      </c>
      <c r="G8" s="18">
        <v>0</v>
      </c>
      <c r="H8" s="18">
        <v>0</v>
      </c>
      <c r="I8" s="18">
        <v>0</v>
      </c>
      <c r="J8" s="18"/>
      <c r="K8" s="18"/>
      <c r="L8" s="19"/>
      <c r="M8" s="20"/>
      <c r="N8" s="21"/>
    </row>
    <row r="9" spans="1:20" s="15" customFormat="1" ht="29.1" customHeight="1" x14ac:dyDescent="0.25">
      <c r="A9" s="16"/>
      <c r="B9" s="10" t="s">
        <v>71</v>
      </c>
      <c r="C9" s="15" t="s">
        <v>48</v>
      </c>
      <c r="D9" s="10">
        <v>278</v>
      </c>
      <c r="E9" s="17" t="s">
        <v>18</v>
      </c>
      <c r="F9" s="18">
        <v>0</v>
      </c>
      <c r="G9" s="18">
        <v>6116</v>
      </c>
      <c r="H9" s="18">
        <v>158.45999999999998</v>
      </c>
      <c r="I9" s="18">
        <v>0</v>
      </c>
      <c r="J9" s="18"/>
      <c r="K9" s="18"/>
      <c r="L9" s="19"/>
    </row>
    <row r="10" spans="1:20" s="15" customFormat="1" ht="29.1" customHeight="1" x14ac:dyDescent="0.25">
      <c r="A10" s="16"/>
      <c r="B10" s="10" t="s">
        <v>72</v>
      </c>
      <c r="C10" s="15" t="s">
        <v>47</v>
      </c>
      <c r="D10" s="23">
        <v>15000</v>
      </c>
      <c r="E10" s="17" t="s">
        <v>21</v>
      </c>
      <c r="F10" s="18">
        <v>0</v>
      </c>
      <c r="G10" s="18">
        <v>11250</v>
      </c>
      <c r="H10" s="18">
        <v>1050</v>
      </c>
      <c r="I10" s="18">
        <v>0</v>
      </c>
      <c r="J10" s="18"/>
      <c r="K10" s="18"/>
      <c r="L10" s="19"/>
    </row>
    <row r="11" spans="1:20" s="15" customFormat="1" ht="29.1" customHeight="1" x14ac:dyDescent="0.25">
      <c r="A11" s="16"/>
      <c r="B11" s="10" t="s">
        <v>73</v>
      </c>
      <c r="C11" s="15" t="s">
        <v>49</v>
      </c>
      <c r="D11" s="10">
        <v>950</v>
      </c>
      <c r="E11" s="17" t="s">
        <v>19</v>
      </c>
      <c r="F11" s="18">
        <v>38</v>
      </c>
      <c r="G11" s="18">
        <v>475</v>
      </c>
      <c r="H11" s="18">
        <v>104.5</v>
      </c>
      <c r="I11" s="18">
        <v>0</v>
      </c>
      <c r="J11" s="18"/>
      <c r="K11" s="18"/>
      <c r="L11" s="19"/>
    </row>
    <row r="12" spans="1:20" s="15" customFormat="1" ht="29.1" customHeight="1" x14ac:dyDescent="0.25">
      <c r="A12" s="16"/>
      <c r="B12" s="10" t="s">
        <v>74</v>
      </c>
      <c r="C12" s="15" t="s">
        <v>50</v>
      </c>
      <c r="D12" s="10">
        <v>150</v>
      </c>
      <c r="E12" s="17" t="s">
        <v>20</v>
      </c>
      <c r="F12" s="18">
        <v>2707.5</v>
      </c>
      <c r="G12" s="18">
        <v>1230</v>
      </c>
      <c r="H12" s="18">
        <v>0</v>
      </c>
      <c r="I12" s="18">
        <v>0</v>
      </c>
      <c r="J12" s="18"/>
      <c r="K12" s="18"/>
      <c r="L12" s="19"/>
    </row>
    <row r="13" spans="1:20" s="24" customFormat="1" ht="29.1" customHeight="1" x14ac:dyDescent="0.25">
      <c r="A13" s="72"/>
      <c r="B13" s="44" t="s">
        <v>22</v>
      </c>
      <c r="C13" s="52" t="s">
        <v>23</v>
      </c>
      <c r="D13" s="53"/>
      <c r="E13" s="54"/>
      <c r="F13" s="55">
        <f>SUM(F4:F12)</f>
        <v>74882.5</v>
      </c>
      <c r="G13" s="55">
        <f>SUM(G4:G12)</f>
        <v>31478</v>
      </c>
      <c r="H13" s="55">
        <f>SUM(H4:H12)</f>
        <v>1340.3899999999999</v>
      </c>
      <c r="I13" s="55">
        <f>SUM(I4:I12)</f>
        <v>0</v>
      </c>
      <c r="J13" s="55">
        <f>SUM(F13:I13)</f>
        <v>107700.89</v>
      </c>
      <c r="K13" s="55"/>
      <c r="L13" s="56" t="s">
        <v>22</v>
      </c>
      <c r="M13" s="15"/>
      <c r="N13" s="15"/>
      <c r="O13" s="15"/>
      <c r="P13" s="15"/>
      <c r="Q13" s="15"/>
      <c r="R13" s="15"/>
      <c r="S13" s="15"/>
      <c r="T13" s="15"/>
    </row>
    <row r="14" spans="1:20" s="15" customFormat="1" ht="29.1" customHeight="1" x14ac:dyDescent="0.25">
      <c r="A14" s="16"/>
      <c r="B14" s="10" t="s">
        <v>75</v>
      </c>
      <c r="C14" s="15" t="s">
        <v>51</v>
      </c>
      <c r="D14" s="10">
        <v>8</v>
      </c>
      <c r="E14" s="17" t="s">
        <v>24</v>
      </c>
      <c r="F14" s="18">
        <v>16600</v>
      </c>
      <c r="G14" s="18">
        <v>4280</v>
      </c>
      <c r="H14" s="18">
        <v>0</v>
      </c>
      <c r="I14" s="18">
        <v>0</v>
      </c>
      <c r="J14" s="25"/>
      <c r="K14" s="25"/>
      <c r="L14" s="19"/>
    </row>
    <row r="15" spans="1:20" s="15" customFormat="1" ht="29.1" customHeight="1" x14ac:dyDescent="0.25">
      <c r="A15" s="16"/>
      <c r="B15" s="10" t="s">
        <v>76</v>
      </c>
      <c r="C15" s="15" t="s">
        <v>54</v>
      </c>
      <c r="D15" s="10">
        <v>800</v>
      </c>
      <c r="E15" s="17" t="s">
        <v>21</v>
      </c>
      <c r="F15" s="18">
        <v>5560</v>
      </c>
      <c r="G15" s="18">
        <v>0</v>
      </c>
      <c r="H15" s="18">
        <v>0</v>
      </c>
      <c r="I15" s="18">
        <v>0</v>
      </c>
      <c r="J15" s="25"/>
      <c r="K15" s="25"/>
      <c r="L15" s="19"/>
    </row>
    <row r="16" spans="1:20" s="15" customFormat="1" ht="29.1" customHeight="1" x14ac:dyDescent="0.25">
      <c r="A16" s="72"/>
      <c r="B16" s="44" t="s">
        <v>25</v>
      </c>
      <c r="C16" s="52" t="s">
        <v>23</v>
      </c>
      <c r="D16" s="57"/>
      <c r="E16" s="54"/>
      <c r="F16" s="55">
        <f>SUM(F14:F15)</f>
        <v>22160</v>
      </c>
      <c r="G16" s="55">
        <f>SUM(G14:G15)</f>
        <v>4280</v>
      </c>
      <c r="H16" s="55">
        <f>SUM(H14:H15)</f>
        <v>0</v>
      </c>
      <c r="I16" s="55">
        <f>SUM(I14:I15)</f>
        <v>0</v>
      </c>
      <c r="J16" s="55">
        <f>SUM(F16:I16)</f>
        <v>26440</v>
      </c>
      <c r="K16" s="55"/>
      <c r="L16" s="56" t="s">
        <v>25</v>
      </c>
    </row>
    <row r="17" spans="1:12" s="15" customFormat="1" ht="29.1" customHeight="1" x14ac:dyDescent="0.25">
      <c r="A17" s="16"/>
      <c r="B17" s="74">
        <v>133419501100</v>
      </c>
      <c r="C17" s="15" t="s">
        <v>52</v>
      </c>
      <c r="D17" s="23">
        <v>15000</v>
      </c>
      <c r="E17" s="17" t="s">
        <v>26</v>
      </c>
      <c r="F17" s="18">
        <v>0</v>
      </c>
      <c r="G17" s="18">
        <v>0</v>
      </c>
      <c r="H17" s="18">
        <v>0</v>
      </c>
      <c r="I17" s="18">
        <v>468000</v>
      </c>
      <c r="J17" s="25"/>
      <c r="K17" s="25"/>
      <c r="L17" s="19"/>
    </row>
    <row r="18" spans="1:12" s="15" customFormat="1" ht="29.1" customHeight="1" x14ac:dyDescent="0.25">
      <c r="A18" s="16"/>
      <c r="B18" s="74">
        <v>133419506050</v>
      </c>
      <c r="C18" s="15" t="s">
        <v>35</v>
      </c>
      <c r="D18" s="23">
        <v>4</v>
      </c>
      <c r="E18" s="17" t="s">
        <v>27</v>
      </c>
      <c r="F18" s="18">
        <v>0</v>
      </c>
      <c r="G18" s="18">
        <v>0</v>
      </c>
      <c r="H18" s="18">
        <v>0</v>
      </c>
      <c r="I18" s="18">
        <v>2676</v>
      </c>
      <c r="J18" s="25"/>
      <c r="K18" s="25"/>
      <c r="L18" s="19"/>
    </row>
    <row r="19" spans="1:12" s="15" customFormat="1" ht="29.1" customHeight="1" x14ac:dyDescent="0.25">
      <c r="A19" s="16"/>
      <c r="B19" s="74">
        <v>133419506100</v>
      </c>
      <c r="C19" s="15" t="s">
        <v>36</v>
      </c>
      <c r="D19" s="23">
        <v>8</v>
      </c>
      <c r="E19" s="17" t="s">
        <v>27</v>
      </c>
      <c r="F19" s="18">
        <v>0</v>
      </c>
      <c r="G19" s="18">
        <v>0</v>
      </c>
      <c r="H19" s="18">
        <v>0</v>
      </c>
      <c r="I19" s="18">
        <v>11200</v>
      </c>
      <c r="J19" s="25"/>
      <c r="K19" s="25"/>
      <c r="L19" s="19"/>
    </row>
    <row r="20" spans="1:12" s="15" customFormat="1" ht="29.1" customHeight="1" x14ac:dyDescent="0.25">
      <c r="A20" s="16"/>
      <c r="B20" s="74">
        <v>133419506200</v>
      </c>
      <c r="C20" s="15" t="s">
        <v>37</v>
      </c>
      <c r="D20" s="23">
        <v>6</v>
      </c>
      <c r="E20" s="17" t="s">
        <v>27</v>
      </c>
      <c r="F20" s="18">
        <v>0</v>
      </c>
      <c r="G20" s="18">
        <v>0</v>
      </c>
      <c r="H20" s="18">
        <v>0</v>
      </c>
      <c r="I20" s="18">
        <v>3990</v>
      </c>
      <c r="J20" s="25"/>
      <c r="K20" s="25"/>
      <c r="L20" s="19"/>
    </row>
    <row r="21" spans="1:12" s="15" customFormat="1" ht="29.1" customHeight="1" x14ac:dyDescent="0.25">
      <c r="A21" s="16"/>
      <c r="B21" s="74">
        <v>133419505750</v>
      </c>
      <c r="C21" s="15" t="s">
        <v>8</v>
      </c>
      <c r="D21" s="23">
        <v>4</v>
      </c>
      <c r="E21" s="17" t="s">
        <v>27</v>
      </c>
      <c r="F21" s="18">
        <v>3300</v>
      </c>
      <c r="G21" s="18">
        <v>856</v>
      </c>
      <c r="H21" s="18">
        <v>0</v>
      </c>
      <c r="I21" s="18">
        <v>0</v>
      </c>
      <c r="J21" s="25"/>
      <c r="K21" s="25"/>
      <c r="L21" s="19"/>
    </row>
    <row r="22" spans="1:12" s="15" customFormat="1" ht="29.1" customHeight="1" x14ac:dyDescent="0.25">
      <c r="A22" s="16"/>
      <c r="B22" s="74">
        <v>133419507750</v>
      </c>
      <c r="C22" s="15" t="s">
        <v>53</v>
      </c>
      <c r="D22" s="23">
        <v>6</v>
      </c>
      <c r="E22" s="17" t="s">
        <v>27</v>
      </c>
      <c r="F22" s="18">
        <v>3180</v>
      </c>
      <c r="G22" s="18">
        <v>726</v>
      </c>
      <c r="H22" s="18">
        <v>75.599999999999994</v>
      </c>
      <c r="I22" s="18">
        <v>0</v>
      </c>
      <c r="J22" s="25"/>
      <c r="K22" s="25"/>
      <c r="L22" s="19"/>
    </row>
    <row r="23" spans="1:12" s="15" customFormat="1" ht="29.1" customHeight="1" x14ac:dyDescent="0.25">
      <c r="A23" s="16"/>
      <c r="B23" s="74">
        <v>133419506550</v>
      </c>
      <c r="C23" s="15" t="s">
        <v>6</v>
      </c>
      <c r="D23" s="23">
        <v>300</v>
      </c>
      <c r="E23" s="17" t="s">
        <v>19</v>
      </c>
      <c r="F23" s="18">
        <v>3420</v>
      </c>
      <c r="G23" s="18">
        <v>1002</v>
      </c>
      <c r="H23" s="18">
        <v>0</v>
      </c>
      <c r="I23" s="18">
        <v>0</v>
      </c>
      <c r="J23" s="25"/>
      <c r="K23" s="25"/>
      <c r="L23" s="19"/>
    </row>
    <row r="24" spans="1:12" s="15" customFormat="1" ht="29.1" customHeight="1" x14ac:dyDescent="0.25">
      <c r="A24" s="16"/>
      <c r="B24" s="74">
        <v>133419508650</v>
      </c>
      <c r="C24" s="15" t="s">
        <v>7</v>
      </c>
      <c r="D24" s="23">
        <v>15</v>
      </c>
      <c r="E24" s="17" t="s">
        <v>24</v>
      </c>
      <c r="F24" s="18">
        <v>750</v>
      </c>
      <c r="G24" s="18">
        <v>4005</v>
      </c>
      <c r="H24" s="18">
        <v>0</v>
      </c>
      <c r="I24" s="18">
        <v>0</v>
      </c>
      <c r="J24" s="25"/>
      <c r="K24" s="25"/>
      <c r="L24" s="19"/>
    </row>
    <row r="25" spans="1:12" s="15" customFormat="1" ht="29.1" customHeight="1" x14ac:dyDescent="0.25">
      <c r="A25" s="16"/>
      <c r="B25" s="74">
        <v>133419506900</v>
      </c>
      <c r="C25" s="15" t="s">
        <v>5</v>
      </c>
      <c r="D25" s="23">
        <v>27400</v>
      </c>
      <c r="E25" s="17" t="s">
        <v>21</v>
      </c>
      <c r="F25" s="18">
        <v>51512</v>
      </c>
      <c r="G25" s="18">
        <v>11508</v>
      </c>
      <c r="H25" s="18">
        <v>0</v>
      </c>
      <c r="I25" s="18">
        <v>0</v>
      </c>
      <c r="J25" s="25"/>
      <c r="K25" s="25"/>
      <c r="L25" s="19"/>
    </row>
    <row r="26" spans="1:12" s="15" customFormat="1" ht="29.1" customHeight="1" x14ac:dyDescent="0.25">
      <c r="A26" s="72"/>
      <c r="B26" s="44" t="s">
        <v>28</v>
      </c>
      <c r="C26" s="52" t="s">
        <v>23</v>
      </c>
      <c r="D26" s="58"/>
      <c r="E26" s="45"/>
      <c r="F26" s="55">
        <f>SUM(F17:F25)</f>
        <v>62162</v>
      </c>
      <c r="G26" s="55">
        <f>SUM(G17:G25)</f>
        <v>18097</v>
      </c>
      <c r="H26" s="55">
        <f>SUM(H17:H25)</f>
        <v>75.599999999999994</v>
      </c>
      <c r="I26" s="55">
        <f>SUM(I17:I25)</f>
        <v>485866</v>
      </c>
      <c r="J26" s="55">
        <f>SUM(F26:I26)</f>
        <v>566200.6</v>
      </c>
      <c r="K26" s="55"/>
      <c r="L26" s="56" t="s">
        <v>28</v>
      </c>
    </row>
    <row r="27" spans="1:12" s="11" customFormat="1" ht="29.1" customHeight="1" x14ac:dyDescent="0.25">
      <c r="A27" s="26"/>
      <c r="D27" s="27" t="s">
        <v>23</v>
      </c>
      <c r="F27" s="28">
        <f>F13+F16+F26</f>
        <v>159204.5</v>
      </c>
      <c r="G27" s="28">
        <f>G13+G16+G26</f>
        <v>53855</v>
      </c>
      <c r="H27" s="28">
        <f>H13+H16+H26</f>
        <v>1415.9899999999998</v>
      </c>
      <c r="I27" s="28">
        <f>I13+I16+I26</f>
        <v>485866</v>
      </c>
      <c r="J27" s="28">
        <f>SUM(F27:I27)</f>
        <v>700341.49</v>
      </c>
      <c r="K27" s="29"/>
      <c r="L27" s="30" t="s">
        <v>23</v>
      </c>
    </row>
    <row r="28" spans="1:12" s="15" customFormat="1" ht="29.1" customHeight="1" x14ac:dyDescent="0.25">
      <c r="A28" s="72"/>
      <c r="B28" s="44" t="s">
        <v>60</v>
      </c>
      <c r="C28" s="52" t="s">
        <v>61</v>
      </c>
      <c r="D28" s="44"/>
      <c r="E28" s="52"/>
      <c r="F28" s="62">
        <f>F27*0.07</f>
        <v>11144.315000000001</v>
      </c>
      <c r="G28" s="62">
        <f>G27*0.07</f>
        <v>3769.8500000000004</v>
      </c>
      <c r="H28" s="62">
        <f>H27*0.07</f>
        <v>99.119299999999996</v>
      </c>
      <c r="I28" s="62">
        <f>I27*0.07</f>
        <v>34010.620000000003</v>
      </c>
      <c r="J28" s="46"/>
      <c r="K28" s="52"/>
      <c r="L28" s="56" t="s">
        <v>40</v>
      </c>
    </row>
    <row r="29" spans="1:12" s="11" customFormat="1" ht="29.1" customHeight="1" x14ac:dyDescent="0.25">
      <c r="A29" s="26"/>
      <c r="D29" s="27" t="s">
        <v>29</v>
      </c>
      <c r="F29" s="28">
        <f>SUM(F27:F28)</f>
        <v>170348.815</v>
      </c>
      <c r="G29" s="28">
        <f t="shared" ref="G29:J29" si="0">SUM(G27:G28)</f>
        <v>57624.85</v>
      </c>
      <c r="H29" s="28">
        <f t="shared" si="0"/>
        <v>1515.1092999999998</v>
      </c>
      <c r="I29" s="28">
        <f t="shared" si="0"/>
        <v>519876.62</v>
      </c>
      <c r="J29" s="28">
        <f t="shared" si="0"/>
        <v>700341.49</v>
      </c>
      <c r="K29" s="29"/>
      <c r="L29" s="30" t="s">
        <v>29</v>
      </c>
    </row>
    <row r="30" spans="1:12" s="15" customFormat="1" ht="29.1" customHeight="1" x14ac:dyDescent="0.25">
      <c r="A30" s="16"/>
      <c r="B30" s="11"/>
      <c r="C30" s="11"/>
      <c r="D30" s="27" t="s">
        <v>38</v>
      </c>
      <c r="E30" s="11"/>
      <c r="F30" s="31">
        <f>F29*0.05</f>
        <v>8517.4407499999998</v>
      </c>
      <c r="G30" s="31"/>
      <c r="H30" s="31">
        <f>H29*0.05</f>
        <v>75.755465000000001</v>
      </c>
      <c r="I30" s="31">
        <f>I29/2*0.05</f>
        <v>12996.915500000001</v>
      </c>
      <c r="J30" s="32"/>
      <c r="K30" s="11"/>
      <c r="L30" s="30" t="s">
        <v>41</v>
      </c>
    </row>
    <row r="31" spans="1:12" s="15" customFormat="1" ht="29.1" customHeight="1" x14ac:dyDescent="0.25">
      <c r="A31" s="16"/>
      <c r="B31" s="11"/>
      <c r="C31" s="11"/>
      <c r="D31" s="27" t="s">
        <v>62</v>
      </c>
      <c r="E31" s="11"/>
      <c r="F31" s="31">
        <f>SUM(F29:F30)</f>
        <v>178866.25575000001</v>
      </c>
      <c r="G31" s="31">
        <f t="shared" ref="G31:I31" si="1">SUM(G29:G30)</f>
        <v>57624.85</v>
      </c>
      <c r="H31" s="31">
        <f t="shared" si="1"/>
        <v>1590.8647649999998</v>
      </c>
      <c r="I31" s="31">
        <f t="shared" si="1"/>
        <v>532873.5355</v>
      </c>
      <c r="J31" s="32"/>
      <c r="K31" s="11"/>
      <c r="L31" s="30" t="s">
        <v>23</v>
      </c>
    </row>
    <row r="32" spans="1:12" s="15" customFormat="1" ht="29.1" customHeight="1" x14ac:dyDescent="0.25">
      <c r="A32" s="16"/>
      <c r="B32" s="11"/>
      <c r="C32" s="11"/>
      <c r="D32" s="27" t="s">
        <v>30</v>
      </c>
      <c r="E32" s="11"/>
      <c r="F32" s="31">
        <f>F31*0.1</f>
        <v>17886.625575000002</v>
      </c>
      <c r="G32" s="31">
        <v>28581.925599999999</v>
      </c>
      <c r="H32" s="31">
        <f>H31*0.1</f>
        <v>159.0864765</v>
      </c>
      <c r="I32" s="31">
        <f>I31*0.1</f>
        <v>53287.35355</v>
      </c>
      <c r="J32" s="32"/>
      <c r="K32" s="11"/>
      <c r="L32" s="30" t="s">
        <v>30</v>
      </c>
    </row>
    <row r="33" spans="1:12" s="15" customFormat="1" ht="29.1" customHeight="1" x14ac:dyDescent="0.25">
      <c r="A33" s="16"/>
      <c r="B33" s="11"/>
      <c r="C33" s="11"/>
      <c r="D33" s="27" t="s">
        <v>63</v>
      </c>
      <c r="E33" s="11"/>
      <c r="F33" s="31">
        <f>SUM(F31:F32)</f>
        <v>196752.88132500002</v>
      </c>
      <c r="G33" s="31">
        <f>SUM(G31:G32)</f>
        <v>86206.775599999994</v>
      </c>
      <c r="H33" s="31">
        <f>SUM(H31:H32)</f>
        <v>1749.9512414999999</v>
      </c>
      <c r="I33" s="31">
        <f>SUM(I31:I32)</f>
        <v>586160.88905</v>
      </c>
      <c r="J33" s="28">
        <f>SUM(F33:I33)</f>
        <v>870870.49721649999</v>
      </c>
      <c r="K33" s="29"/>
      <c r="L33" s="30" t="s">
        <v>23</v>
      </c>
    </row>
    <row r="34" spans="1:12" s="15" customFormat="1" ht="29.1" customHeight="1" x14ac:dyDescent="0.25">
      <c r="A34" s="16"/>
      <c r="B34" s="11"/>
      <c r="C34" s="11"/>
      <c r="D34" s="27" t="s">
        <v>39</v>
      </c>
      <c r="E34" s="11"/>
      <c r="F34" s="32"/>
      <c r="G34" s="33"/>
      <c r="H34" s="11"/>
      <c r="I34" s="32"/>
      <c r="J34" s="31">
        <f>J33*0.05</f>
        <v>43543.524860825004</v>
      </c>
      <c r="K34" s="34"/>
      <c r="L34" s="30" t="s">
        <v>31</v>
      </c>
    </row>
    <row r="35" spans="1:12" s="15" customFormat="1" ht="29.1" customHeight="1" x14ac:dyDescent="0.25">
      <c r="A35" s="16"/>
      <c r="B35" s="11"/>
      <c r="C35" s="11"/>
      <c r="D35" s="27" t="s">
        <v>64</v>
      </c>
      <c r="E35" s="11"/>
      <c r="F35" s="11"/>
      <c r="G35" s="11"/>
      <c r="H35" s="11"/>
      <c r="I35" s="32"/>
      <c r="J35" s="28">
        <f>SUM(J33:J34)</f>
        <v>914414.02207732503</v>
      </c>
      <c r="K35" s="29"/>
      <c r="L35" s="30" t="s">
        <v>23</v>
      </c>
    </row>
    <row r="36" spans="1:12" s="15" customFormat="1" ht="29.1" customHeight="1" x14ac:dyDescent="0.25">
      <c r="A36" s="16"/>
      <c r="B36" s="11"/>
      <c r="C36" s="11"/>
      <c r="D36" s="27" t="s">
        <v>56</v>
      </c>
      <c r="E36" s="35"/>
      <c r="F36" s="11"/>
      <c r="G36" s="35"/>
      <c r="H36" s="35"/>
      <c r="I36" s="32"/>
      <c r="J36" s="31">
        <f>(J35/1000)*12*1.1</f>
        <v>12070.265091420692</v>
      </c>
      <c r="K36" s="34"/>
      <c r="L36" s="30" t="s">
        <v>32</v>
      </c>
    </row>
    <row r="37" spans="1:12" s="15" customFormat="1" ht="29.1" customHeight="1" x14ac:dyDescent="0.25">
      <c r="A37" s="16"/>
      <c r="B37" s="11"/>
      <c r="C37" s="11"/>
      <c r="D37" s="27" t="s">
        <v>65</v>
      </c>
      <c r="E37" s="11"/>
      <c r="F37" s="35"/>
      <c r="G37" s="35"/>
      <c r="H37" s="35"/>
      <c r="I37" s="32"/>
      <c r="J37" s="28">
        <f>SUM(J35:J36)</f>
        <v>926484.28716874577</v>
      </c>
      <c r="K37" s="29"/>
      <c r="L37" s="30" t="s">
        <v>23</v>
      </c>
    </row>
    <row r="38" spans="1:12" s="15" customFormat="1" ht="29.1" customHeight="1" x14ac:dyDescent="0.25">
      <c r="A38" s="16"/>
      <c r="B38" s="11"/>
      <c r="C38" s="11"/>
      <c r="D38" s="27" t="s">
        <v>55</v>
      </c>
      <c r="E38" s="11"/>
      <c r="F38" s="35"/>
      <c r="G38" s="73">
        <v>112.4</v>
      </c>
      <c r="I38" s="32"/>
      <c r="J38" s="31">
        <f>(J37)*((G38/100)-1)</f>
        <v>114884.05160892458</v>
      </c>
      <c r="K38" s="34"/>
      <c r="L38" s="30" t="s">
        <v>33</v>
      </c>
    </row>
    <row r="39" spans="1:12" s="15" customFormat="1" ht="29.1" customHeight="1" x14ac:dyDescent="0.25">
      <c r="A39" s="36"/>
      <c r="B39" s="37"/>
      <c r="C39" s="37"/>
      <c r="D39" s="59" t="s">
        <v>34</v>
      </c>
      <c r="E39" s="52"/>
      <c r="F39" s="60"/>
      <c r="G39" s="60"/>
      <c r="H39" s="60"/>
      <c r="I39" s="60"/>
      <c r="J39" s="61">
        <f>SUM(J37:J38)</f>
        <v>1041368.3387776704</v>
      </c>
      <c r="K39" s="61"/>
      <c r="L39" s="56" t="s">
        <v>34</v>
      </c>
    </row>
    <row r="40" spans="1:12" x14ac:dyDescent="0.3">
      <c r="E40" s="39"/>
      <c r="F40" s="40"/>
      <c r="G40" s="40"/>
      <c r="H40" s="40"/>
    </row>
    <row r="41" spans="1:12" x14ac:dyDescent="0.3">
      <c r="E41" s="39"/>
      <c r="F41" s="40"/>
      <c r="G41" s="40"/>
      <c r="H41" s="40"/>
    </row>
    <row r="42" spans="1:12" x14ac:dyDescent="0.3">
      <c r="E42" s="39"/>
      <c r="F42" s="40"/>
      <c r="G42" s="40"/>
      <c r="H42" s="40"/>
    </row>
    <row r="43" spans="1:12" x14ac:dyDescent="0.3">
      <c r="E43" s="39"/>
      <c r="F43" s="40"/>
      <c r="G43" s="40"/>
      <c r="H43" s="40"/>
    </row>
    <row r="44" spans="1:12" x14ac:dyDescent="0.3">
      <c r="E44" s="39"/>
      <c r="F44" s="40"/>
      <c r="G44" s="40"/>
      <c r="H44" s="40"/>
    </row>
    <row r="45" spans="1:12" x14ac:dyDescent="0.3">
      <c r="E45" s="39"/>
      <c r="F45" s="40"/>
      <c r="G45" s="40"/>
      <c r="H45" s="40"/>
    </row>
    <row r="46" spans="1:12" x14ac:dyDescent="0.3">
      <c r="E46" s="39"/>
      <c r="F46" s="40"/>
      <c r="G46" s="40"/>
      <c r="H46" s="40"/>
    </row>
    <row r="47" spans="1:12" x14ac:dyDescent="0.3">
      <c r="E47" s="39"/>
      <c r="F47" s="40"/>
      <c r="G47" s="40"/>
      <c r="H47" s="40"/>
    </row>
    <row r="48" spans="1:12" x14ac:dyDescent="0.3">
      <c r="E48" s="39"/>
      <c r="F48" s="40"/>
      <c r="G48" s="40"/>
      <c r="H48" s="40"/>
    </row>
    <row r="49" spans="5:8" x14ac:dyDescent="0.3">
      <c r="E49" s="39"/>
      <c r="F49" s="40"/>
      <c r="G49" s="40"/>
      <c r="H49" s="40"/>
    </row>
    <row r="50" spans="5:8" x14ac:dyDescent="0.3">
      <c r="E50" s="39"/>
      <c r="F50" s="40"/>
      <c r="G50" s="40"/>
      <c r="H50" s="40"/>
    </row>
  </sheetData>
  <phoneticPr fontId="3" type="noConversion"/>
  <printOptions horizontalCentered="1"/>
  <pageMargins left="0.25" right="0.25" top="0.25" bottom="0.25" header="0.25" footer="0.25"/>
  <pageSetup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0"/>
  <sheetViews>
    <sheetView zoomScale="53" zoomScaleNormal="53" workbookViewId="0">
      <selection activeCell="G32" sqref="G32"/>
    </sheetView>
  </sheetViews>
  <sheetFormatPr defaultRowHeight="20.25" x14ac:dyDescent="0.3"/>
  <cols>
    <col min="1" max="1" width="2.7109375" style="38" customWidth="1"/>
    <col min="2" max="2" width="23.85546875" style="38" customWidth="1"/>
    <col min="3" max="3" width="51.5703125" style="38" customWidth="1"/>
    <col min="4" max="4" width="10.85546875" style="38" customWidth="1"/>
    <col min="5" max="5" width="13.85546875" style="38" customWidth="1"/>
    <col min="6" max="6" width="17.7109375" style="38" customWidth="1"/>
    <col min="7" max="7" width="24.28515625" style="38" customWidth="1"/>
    <col min="8" max="8" width="20.140625" style="38" customWidth="1"/>
    <col min="9" max="9" width="20.42578125" style="38" customWidth="1"/>
    <col min="10" max="10" width="26.85546875" style="38" customWidth="1"/>
    <col min="11" max="11" width="6.7109375" style="38" customWidth="1"/>
    <col min="12" max="12" width="42.140625" style="38" customWidth="1"/>
    <col min="13" max="13" width="14.5703125" style="38" customWidth="1"/>
    <col min="14" max="14" width="16" style="38" customWidth="1"/>
    <col min="15" max="16384" width="9.140625" style="38"/>
  </cols>
  <sheetData>
    <row r="1" spans="1:14" s="11" customFormat="1" ht="29.1" customHeight="1" x14ac:dyDescent="0.25">
      <c r="A1" s="70"/>
      <c r="B1" s="64" t="s">
        <v>57</v>
      </c>
      <c r="C1" s="2"/>
      <c r="D1" s="3" t="s">
        <v>58</v>
      </c>
      <c r="E1" s="4"/>
      <c r="F1" s="5"/>
      <c r="G1" s="4"/>
      <c r="H1" s="6"/>
      <c r="I1" s="6"/>
      <c r="J1" s="6"/>
      <c r="K1" s="7"/>
      <c r="L1" s="8"/>
      <c r="M1" s="9"/>
      <c r="N1" s="10"/>
    </row>
    <row r="2" spans="1:14" s="11" customFormat="1" ht="29.1" customHeight="1" x14ac:dyDescent="0.25">
      <c r="A2" s="41"/>
      <c r="B2" s="42" t="s">
        <v>9</v>
      </c>
      <c r="C2" s="43" t="s">
        <v>10</v>
      </c>
      <c r="D2" s="44"/>
      <c r="E2" s="45"/>
      <c r="F2" s="46"/>
      <c r="G2" s="45"/>
      <c r="H2" s="47"/>
      <c r="I2" s="63">
        <v>45292</v>
      </c>
      <c r="J2" s="48" t="s">
        <v>1</v>
      </c>
      <c r="K2" s="49"/>
      <c r="L2" s="50"/>
      <c r="M2" s="9"/>
      <c r="N2" s="10"/>
    </row>
    <row r="3" spans="1:14" s="15" customFormat="1" ht="29.1" customHeight="1" x14ac:dyDescent="0.25">
      <c r="A3" s="36"/>
      <c r="B3" s="65" t="s">
        <v>11</v>
      </c>
      <c r="C3" s="13" t="s">
        <v>12</v>
      </c>
      <c r="D3" s="1" t="s">
        <v>13</v>
      </c>
      <c r="E3" s="4" t="s">
        <v>14</v>
      </c>
      <c r="F3" s="5" t="s">
        <v>15</v>
      </c>
      <c r="G3" s="5" t="s">
        <v>16</v>
      </c>
      <c r="H3" s="5" t="s">
        <v>17</v>
      </c>
      <c r="I3" s="5" t="s">
        <v>59</v>
      </c>
      <c r="J3" s="5" t="s">
        <v>42</v>
      </c>
      <c r="K3" s="4"/>
      <c r="L3" s="14"/>
    </row>
    <row r="4" spans="1:14" s="15" customFormat="1" ht="29.1" customHeight="1" x14ac:dyDescent="0.25">
      <c r="A4" s="16"/>
      <c r="B4" s="10" t="s">
        <v>66</v>
      </c>
      <c r="C4" s="15" t="s">
        <v>43</v>
      </c>
      <c r="D4" s="10">
        <v>15</v>
      </c>
      <c r="E4" s="17" t="s">
        <v>18</v>
      </c>
      <c r="F4" s="18">
        <v>3705</v>
      </c>
      <c r="G4" s="18">
        <v>2025</v>
      </c>
      <c r="H4" s="18">
        <v>9.75</v>
      </c>
      <c r="I4" s="18">
        <v>0</v>
      </c>
      <c r="J4" s="18"/>
      <c r="K4" s="18"/>
      <c r="L4" s="19"/>
    </row>
    <row r="5" spans="1:14" s="15" customFormat="1" ht="29.1" customHeight="1" x14ac:dyDescent="0.25">
      <c r="A5" s="16"/>
      <c r="B5" s="10" t="s">
        <v>67</v>
      </c>
      <c r="C5" s="15" t="s">
        <v>44</v>
      </c>
      <c r="D5" s="10">
        <v>34</v>
      </c>
      <c r="E5" s="17" t="s">
        <v>18</v>
      </c>
      <c r="F5" s="18">
        <v>8024</v>
      </c>
      <c r="G5" s="18">
        <v>3672</v>
      </c>
      <c r="H5" s="18">
        <v>17.68</v>
      </c>
      <c r="I5" s="18">
        <v>0</v>
      </c>
      <c r="J5" s="18"/>
      <c r="K5" s="18"/>
      <c r="L5" s="19"/>
      <c r="M5" s="20"/>
      <c r="N5" s="21"/>
    </row>
    <row r="6" spans="1:14" s="15" customFormat="1" ht="29.1" customHeight="1" x14ac:dyDescent="0.25">
      <c r="A6" s="16"/>
      <c r="B6" s="10" t="s">
        <v>68</v>
      </c>
      <c r="C6" s="15" t="s">
        <v>45</v>
      </c>
      <c r="D6" s="10">
        <v>500</v>
      </c>
      <c r="E6" s="17" t="s">
        <v>19</v>
      </c>
      <c r="F6" s="18">
        <v>335</v>
      </c>
      <c r="G6" s="18">
        <v>1535</v>
      </c>
      <c r="H6" s="18">
        <v>0</v>
      </c>
      <c r="I6" s="18">
        <v>0</v>
      </c>
      <c r="J6" s="18"/>
      <c r="K6" s="18"/>
      <c r="L6" s="19"/>
      <c r="M6" s="20"/>
      <c r="N6" s="22"/>
    </row>
    <row r="7" spans="1:14" s="15" customFormat="1" ht="29.1" customHeight="1" x14ac:dyDescent="0.25">
      <c r="A7" s="16"/>
      <c r="B7" s="10" t="s">
        <v>69</v>
      </c>
      <c r="C7" s="15" t="s">
        <v>46</v>
      </c>
      <c r="D7" s="10">
        <v>150</v>
      </c>
      <c r="E7" s="17" t="s">
        <v>20</v>
      </c>
      <c r="F7" s="18">
        <v>6975</v>
      </c>
      <c r="G7" s="18">
        <v>5175</v>
      </c>
      <c r="H7" s="18">
        <v>0</v>
      </c>
      <c r="I7" s="18">
        <v>0</v>
      </c>
      <c r="J7" s="18"/>
      <c r="K7" s="18"/>
      <c r="L7" s="19"/>
      <c r="M7" s="20"/>
      <c r="N7" s="22"/>
    </row>
    <row r="8" spans="1:14" s="15" customFormat="1" ht="29.1" customHeight="1" x14ac:dyDescent="0.25">
      <c r="A8" s="16"/>
      <c r="B8" s="10" t="s">
        <v>70</v>
      </c>
      <c r="C8" s="15" t="s">
        <v>4</v>
      </c>
      <c r="D8" s="10">
        <v>278</v>
      </c>
      <c r="E8" s="17" t="s">
        <v>18</v>
      </c>
      <c r="F8" s="18">
        <v>53098</v>
      </c>
      <c r="G8" s="18">
        <v>0</v>
      </c>
      <c r="H8" s="18">
        <v>0</v>
      </c>
      <c r="I8" s="18">
        <v>0</v>
      </c>
      <c r="J8" s="18"/>
      <c r="K8" s="18"/>
      <c r="L8" s="19"/>
      <c r="M8" s="20"/>
      <c r="N8" s="21"/>
    </row>
    <row r="9" spans="1:14" s="15" customFormat="1" ht="29.1" customHeight="1" x14ac:dyDescent="0.25">
      <c r="A9" s="16"/>
      <c r="B9" s="10" t="s">
        <v>71</v>
      </c>
      <c r="C9" s="15" t="s">
        <v>48</v>
      </c>
      <c r="D9" s="10">
        <v>278</v>
      </c>
      <c r="E9" s="17" t="s">
        <v>18</v>
      </c>
      <c r="F9" s="18">
        <v>0</v>
      </c>
      <c r="G9" s="18">
        <v>6116</v>
      </c>
      <c r="H9" s="18">
        <v>158.45999999999998</v>
      </c>
      <c r="I9" s="18">
        <v>0</v>
      </c>
      <c r="J9" s="18"/>
      <c r="K9" s="18"/>
      <c r="L9" s="19"/>
    </row>
    <row r="10" spans="1:14" s="15" customFormat="1" ht="29.1" customHeight="1" x14ac:dyDescent="0.25">
      <c r="A10" s="16"/>
      <c r="B10" s="10" t="s">
        <v>72</v>
      </c>
      <c r="C10" s="15" t="s">
        <v>47</v>
      </c>
      <c r="D10" s="23">
        <v>15000</v>
      </c>
      <c r="E10" s="17" t="s">
        <v>21</v>
      </c>
      <c r="F10" s="18">
        <v>0</v>
      </c>
      <c r="G10" s="18">
        <v>11250</v>
      </c>
      <c r="H10" s="18">
        <v>1050</v>
      </c>
      <c r="I10" s="18">
        <v>0</v>
      </c>
      <c r="J10" s="18"/>
      <c r="K10" s="18"/>
      <c r="L10" s="19"/>
    </row>
    <row r="11" spans="1:14" s="15" customFormat="1" ht="29.1" customHeight="1" x14ac:dyDescent="0.25">
      <c r="A11" s="16"/>
      <c r="B11" s="10" t="s">
        <v>73</v>
      </c>
      <c r="C11" s="15" t="s">
        <v>49</v>
      </c>
      <c r="D11" s="10">
        <v>950</v>
      </c>
      <c r="E11" s="17" t="s">
        <v>19</v>
      </c>
      <c r="F11" s="18">
        <v>38</v>
      </c>
      <c r="G11" s="18">
        <v>475</v>
      </c>
      <c r="H11" s="18">
        <v>104.5</v>
      </c>
      <c r="I11" s="18">
        <v>0</v>
      </c>
      <c r="J11" s="18"/>
      <c r="K11" s="18"/>
      <c r="L11" s="19"/>
    </row>
    <row r="12" spans="1:14" s="15" customFormat="1" ht="29.1" customHeight="1" x14ac:dyDescent="0.25">
      <c r="A12" s="16"/>
      <c r="B12" s="10" t="s">
        <v>74</v>
      </c>
      <c r="C12" s="15" t="s">
        <v>50</v>
      </c>
      <c r="D12" s="10">
        <v>150</v>
      </c>
      <c r="E12" s="17" t="s">
        <v>20</v>
      </c>
      <c r="F12" s="18">
        <v>2707.5</v>
      </c>
      <c r="G12" s="18">
        <v>1230</v>
      </c>
      <c r="H12" s="18">
        <v>0</v>
      </c>
      <c r="I12" s="18">
        <v>0</v>
      </c>
      <c r="J12" s="18"/>
      <c r="K12" s="18"/>
      <c r="L12" s="19"/>
    </row>
    <row r="13" spans="1:14" s="24" customFormat="1" ht="29.1" customHeight="1" x14ac:dyDescent="0.25">
      <c r="A13" s="51"/>
      <c r="B13" s="44" t="s">
        <v>22</v>
      </c>
      <c r="C13" s="52" t="s">
        <v>23</v>
      </c>
      <c r="D13" s="53"/>
      <c r="E13" s="54"/>
      <c r="F13" s="55">
        <f>SUM(F4:F12)</f>
        <v>74882.5</v>
      </c>
      <c r="G13" s="55">
        <f>SUM(G4:G12)</f>
        <v>31478</v>
      </c>
      <c r="H13" s="55">
        <f>SUM(H4:H12)</f>
        <v>1340.3899999999999</v>
      </c>
      <c r="I13" s="55">
        <f>SUM(I4:I12)</f>
        <v>0</v>
      </c>
      <c r="J13" s="55">
        <f>SUM(F13:I13)</f>
        <v>107700.89</v>
      </c>
      <c r="K13" s="55"/>
      <c r="L13" s="56" t="s">
        <v>22</v>
      </c>
    </row>
    <row r="14" spans="1:14" s="15" customFormat="1" ht="29.1" customHeight="1" x14ac:dyDescent="0.25">
      <c r="A14" s="16"/>
      <c r="B14" s="10" t="s">
        <v>75</v>
      </c>
      <c r="C14" s="15" t="s">
        <v>51</v>
      </c>
      <c r="D14" s="10">
        <v>8</v>
      </c>
      <c r="E14" s="17" t="s">
        <v>24</v>
      </c>
      <c r="F14" s="18">
        <v>16600</v>
      </c>
      <c r="G14" s="18">
        <v>4280</v>
      </c>
      <c r="H14" s="18">
        <v>0</v>
      </c>
      <c r="I14" s="18">
        <v>0</v>
      </c>
      <c r="J14" s="25"/>
      <c r="K14" s="25"/>
      <c r="L14" s="19"/>
    </row>
    <row r="15" spans="1:14" s="15" customFormat="1" ht="29.1" customHeight="1" x14ac:dyDescent="0.25">
      <c r="A15" s="16"/>
      <c r="B15" s="10" t="s">
        <v>76</v>
      </c>
      <c r="C15" s="15" t="s">
        <v>54</v>
      </c>
      <c r="D15" s="10">
        <v>800</v>
      </c>
      <c r="E15" s="17" t="s">
        <v>21</v>
      </c>
      <c r="F15" s="18">
        <v>5560</v>
      </c>
      <c r="G15" s="18">
        <v>0</v>
      </c>
      <c r="H15" s="18">
        <v>0</v>
      </c>
      <c r="I15" s="18">
        <v>0</v>
      </c>
      <c r="J15" s="25"/>
      <c r="K15" s="25"/>
      <c r="L15" s="19"/>
    </row>
    <row r="16" spans="1:14" s="15" customFormat="1" ht="29.1" customHeight="1" x14ac:dyDescent="0.25">
      <c r="A16" s="51"/>
      <c r="B16" s="44" t="s">
        <v>25</v>
      </c>
      <c r="C16" s="52" t="s">
        <v>23</v>
      </c>
      <c r="D16" s="57"/>
      <c r="E16" s="54"/>
      <c r="F16" s="55">
        <f>SUM(F14:F15)</f>
        <v>22160</v>
      </c>
      <c r="G16" s="55">
        <f>SUM(G14:G15)</f>
        <v>4280</v>
      </c>
      <c r="H16" s="55">
        <f>SUM(H14:H15)</f>
        <v>0</v>
      </c>
      <c r="I16" s="55">
        <f>SUM(I14:I15)</f>
        <v>0</v>
      </c>
      <c r="J16" s="55">
        <f>SUM(F16:I16)</f>
        <v>26440</v>
      </c>
      <c r="K16" s="55"/>
      <c r="L16" s="56" t="s">
        <v>25</v>
      </c>
    </row>
    <row r="17" spans="1:12" s="15" customFormat="1" ht="29.1" customHeight="1" x14ac:dyDescent="0.25">
      <c r="A17" s="16"/>
      <c r="B17" s="74">
        <v>133419501100</v>
      </c>
      <c r="C17" s="15" t="s">
        <v>52</v>
      </c>
      <c r="D17" s="23">
        <v>15000</v>
      </c>
      <c r="E17" s="17" t="s">
        <v>26</v>
      </c>
      <c r="F17" s="18">
        <v>0</v>
      </c>
      <c r="G17" s="18">
        <v>0</v>
      </c>
      <c r="H17" s="18">
        <v>0</v>
      </c>
      <c r="I17" s="18">
        <v>477000</v>
      </c>
      <c r="J17" s="25"/>
      <c r="K17" s="25"/>
      <c r="L17" s="19"/>
    </row>
    <row r="18" spans="1:12" s="15" customFormat="1" ht="29.1" customHeight="1" x14ac:dyDescent="0.25">
      <c r="A18" s="16"/>
      <c r="B18" s="74">
        <v>133419506050</v>
      </c>
      <c r="C18" s="15" t="s">
        <v>35</v>
      </c>
      <c r="D18" s="23">
        <v>4</v>
      </c>
      <c r="E18" s="17" t="s">
        <v>27</v>
      </c>
      <c r="F18" s="18">
        <v>0</v>
      </c>
      <c r="G18" s="18">
        <v>0</v>
      </c>
      <c r="H18" s="18">
        <v>0</v>
      </c>
      <c r="I18" s="18">
        <v>2756</v>
      </c>
      <c r="J18" s="25"/>
      <c r="K18" s="25"/>
      <c r="L18" s="19"/>
    </row>
    <row r="19" spans="1:12" s="15" customFormat="1" ht="29.1" customHeight="1" x14ac:dyDescent="0.25">
      <c r="A19" s="16"/>
      <c r="B19" s="74">
        <v>133419506100</v>
      </c>
      <c r="C19" s="15" t="s">
        <v>36</v>
      </c>
      <c r="D19" s="23">
        <v>8</v>
      </c>
      <c r="E19" s="17" t="s">
        <v>27</v>
      </c>
      <c r="F19" s="18">
        <v>0</v>
      </c>
      <c r="G19" s="18">
        <v>0</v>
      </c>
      <c r="H19" s="18">
        <v>0</v>
      </c>
      <c r="I19" s="18">
        <v>11400</v>
      </c>
      <c r="J19" s="25"/>
      <c r="K19" s="25"/>
      <c r="L19" s="19"/>
    </row>
    <row r="20" spans="1:12" s="15" customFormat="1" ht="29.1" customHeight="1" x14ac:dyDescent="0.25">
      <c r="A20" s="16"/>
      <c r="B20" s="74">
        <v>133419506200</v>
      </c>
      <c r="C20" s="15" t="s">
        <v>37</v>
      </c>
      <c r="D20" s="23">
        <v>6</v>
      </c>
      <c r="E20" s="17" t="s">
        <v>27</v>
      </c>
      <c r="F20" s="18">
        <v>0</v>
      </c>
      <c r="G20" s="18">
        <v>0</v>
      </c>
      <c r="H20" s="18">
        <v>0</v>
      </c>
      <c r="I20" s="18">
        <v>4050</v>
      </c>
      <c r="J20" s="25"/>
      <c r="K20" s="25"/>
      <c r="L20" s="19"/>
    </row>
    <row r="21" spans="1:12" s="15" customFormat="1" ht="29.1" customHeight="1" x14ac:dyDescent="0.25">
      <c r="A21" s="16"/>
      <c r="B21" s="74">
        <v>133419505750</v>
      </c>
      <c r="C21" s="15" t="s">
        <v>8</v>
      </c>
      <c r="D21" s="23">
        <v>4</v>
      </c>
      <c r="E21" s="17" t="s">
        <v>27</v>
      </c>
      <c r="F21" s="18">
        <v>3300</v>
      </c>
      <c r="G21" s="18">
        <v>856</v>
      </c>
      <c r="H21" s="18">
        <v>0</v>
      </c>
      <c r="I21" s="18">
        <v>0</v>
      </c>
      <c r="J21" s="25"/>
      <c r="K21" s="25"/>
      <c r="L21" s="19"/>
    </row>
    <row r="22" spans="1:12" s="15" customFormat="1" ht="29.1" customHeight="1" x14ac:dyDescent="0.25">
      <c r="A22" s="16"/>
      <c r="B22" s="74">
        <v>133419507750</v>
      </c>
      <c r="C22" s="15" t="s">
        <v>53</v>
      </c>
      <c r="D22" s="23">
        <v>6</v>
      </c>
      <c r="E22" s="17" t="s">
        <v>27</v>
      </c>
      <c r="F22" s="18">
        <v>3180</v>
      </c>
      <c r="G22" s="18">
        <v>726</v>
      </c>
      <c r="H22" s="18">
        <v>75.599999999999994</v>
      </c>
      <c r="I22" s="18">
        <v>0</v>
      </c>
      <c r="J22" s="25"/>
      <c r="K22" s="25"/>
      <c r="L22" s="19"/>
    </row>
    <row r="23" spans="1:12" s="15" customFormat="1" ht="29.1" customHeight="1" x14ac:dyDescent="0.25">
      <c r="A23" s="16"/>
      <c r="B23" s="74">
        <v>133419506550</v>
      </c>
      <c r="C23" s="15" t="s">
        <v>6</v>
      </c>
      <c r="D23" s="23">
        <v>300</v>
      </c>
      <c r="E23" s="17" t="s">
        <v>19</v>
      </c>
      <c r="F23" s="18">
        <v>3420</v>
      </c>
      <c r="G23" s="18">
        <v>1002</v>
      </c>
      <c r="H23" s="18">
        <v>0</v>
      </c>
      <c r="I23" s="18">
        <v>0</v>
      </c>
      <c r="J23" s="25"/>
      <c r="K23" s="25"/>
      <c r="L23" s="19"/>
    </row>
    <row r="24" spans="1:12" s="15" customFormat="1" ht="29.1" customHeight="1" x14ac:dyDescent="0.25">
      <c r="A24" s="16"/>
      <c r="B24" s="74">
        <v>133419508650</v>
      </c>
      <c r="C24" s="15" t="s">
        <v>7</v>
      </c>
      <c r="D24" s="23">
        <v>15</v>
      </c>
      <c r="E24" s="17" t="s">
        <v>24</v>
      </c>
      <c r="F24" s="18">
        <v>750</v>
      </c>
      <c r="G24" s="18">
        <v>4005</v>
      </c>
      <c r="H24" s="18">
        <v>0</v>
      </c>
      <c r="I24" s="18">
        <v>0</v>
      </c>
      <c r="J24" s="25"/>
      <c r="K24" s="25"/>
      <c r="L24" s="19"/>
    </row>
    <row r="25" spans="1:12" s="15" customFormat="1" ht="29.1" customHeight="1" x14ac:dyDescent="0.25">
      <c r="A25" s="16"/>
      <c r="B25" s="74">
        <v>133419506900</v>
      </c>
      <c r="C25" s="15" t="s">
        <v>5</v>
      </c>
      <c r="D25" s="23">
        <v>27400</v>
      </c>
      <c r="E25" s="17" t="s">
        <v>21</v>
      </c>
      <c r="F25" s="18">
        <v>51512</v>
      </c>
      <c r="G25" s="18">
        <v>11508</v>
      </c>
      <c r="H25" s="18">
        <v>0</v>
      </c>
      <c r="I25" s="18">
        <v>0</v>
      </c>
      <c r="J25" s="25"/>
      <c r="K25" s="25"/>
      <c r="L25" s="19"/>
    </row>
    <row r="26" spans="1:12" s="15" customFormat="1" ht="29.1" customHeight="1" x14ac:dyDescent="0.25">
      <c r="A26" s="51"/>
      <c r="B26" s="44" t="s">
        <v>28</v>
      </c>
      <c r="C26" s="52" t="s">
        <v>23</v>
      </c>
      <c r="D26" s="58"/>
      <c r="E26" s="45"/>
      <c r="F26" s="55">
        <f>SUM(F17:F25)</f>
        <v>62162</v>
      </c>
      <c r="G26" s="55">
        <f>SUM(G17:G25)</f>
        <v>18097</v>
      </c>
      <c r="H26" s="55">
        <f>SUM(H17:H25)</f>
        <v>75.599999999999994</v>
      </c>
      <c r="I26" s="55">
        <f>SUM(I17:I25)</f>
        <v>495206</v>
      </c>
      <c r="J26" s="55">
        <f>SUM(F26:I26)</f>
        <v>575540.6</v>
      </c>
      <c r="K26" s="55"/>
      <c r="L26" s="56" t="s">
        <v>28</v>
      </c>
    </row>
    <row r="27" spans="1:12" s="11" customFormat="1" ht="29.1" customHeight="1" x14ac:dyDescent="0.25">
      <c r="A27" s="26"/>
      <c r="D27" s="27" t="s">
        <v>23</v>
      </c>
      <c r="F27" s="28">
        <f>F13+F16+F26</f>
        <v>159204.5</v>
      </c>
      <c r="G27" s="28">
        <f>G13+G16+G26</f>
        <v>53855</v>
      </c>
      <c r="H27" s="28">
        <f>H13+H16+H26</f>
        <v>1415.9899999999998</v>
      </c>
      <c r="I27" s="28">
        <f>I13+I16+I26</f>
        <v>495206</v>
      </c>
      <c r="J27" s="28">
        <f>SUM(F27:I27)</f>
        <v>709681.49</v>
      </c>
      <c r="K27" s="29"/>
      <c r="L27" s="30" t="s">
        <v>23</v>
      </c>
    </row>
    <row r="28" spans="1:12" s="15" customFormat="1" ht="29.1" customHeight="1" x14ac:dyDescent="0.25">
      <c r="A28" s="59"/>
      <c r="B28" s="44" t="s">
        <v>60</v>
      </c>
      <c r="C28" s="52" t="s">
        <v>61</v>
      </c>
      <c r="D28" s="44"/>
      <c r="E28" s="52"/>
      <c r="F28" s="62">
        <f>F27*0.07</f>
        <v>11144.315000000001</v>
      </c>
      <c r="G28" s="62">
        <f>G27*0.07</f>
        <v>3769.8500000000004</v>
      </c>
      <c r="H28" s="62">
        <f>H27*0.07</f>
        <v>99.119299999999996</v>
      </c>
      <c r="I28" s="62">
        <f>I27*0.07</f>
        <v>34664.420000000006</v>
      </c>
      <c r="J28" s="46"/>
      <c r="K28" s="52"/>
      <c r="L28" s="56" t="s">
        <v>40</v>
      </c>
    </row>
    <row r="29" spans="1:12" s="11" customFormat="1" ht="29.1" customHeight="1" x14ac:dyDescent="0.25">
      <c r="A29" s="26"/>
      <c r="D29" s="27" t="s">
        <v>29</v>
      </c>
      <c r="F29" s="28">
        <f>SUM(F27:F28)</f>
        <v>170348.815</v>
      </c>
      <c r="G29" s="28">
        <f t="shared" ref="G29:J29" si="0">SUM(G27:G28)</f>
        <v>57624.85</v>
      </c>
      <c r="H29" s="28">
        <f t="shared" si="0"/>
        <v>1515.1092999999998</v>
      </c>
      <c r="I29" s="28">
        <f t="shared" si="0"/>
        <v>529870.42000000004</v>
      </c>
      <c r="J29" s="28">
        <f t="shared" si="0"/>
        <v>709681.49</v>
      </c>
      <c r="K29" s="29"/>
      <c r="L29" s="30" t="s">
        <v>29</v>
      </c>
    </row>
    <row r="30" spans="1:12" s="15" customFormat="1" ht="29.1" customHeight="1" x14ac:dyDescent="0.25">
      <c r="A30" s="16"/>
      <c r="B30" s="11"/>
      <c r="C30" s="11"/>
      <c r="D30" s="27" t="s">
        <v>38</v>
      </c>
      <c r="E30" s="11"/>
      <c r="F30" s="31">
        <f>F29*0.05</f>
        <v>8517.4407499999998</v>
      </c>
      <c r="G30" s="31"/>
      <c r="H30" s="31">
        <f>H29*0.05</f>
        <v>75.755465000000001</v>
      </c>
      <c r="I30" s="31">
        <f>I29/2*0.05</f>
        <v>13246.760500000002</v>
      </c>
      <c r="J30" s="32"/>
      <c r="K30" s="11"/>
      <c r="L30" s="30" t="s">
        <v>41</v>
      </c>
    </row>
    <row r="31" spans="1:12" s="15" customFormat="1" ht="29.1" customHeight="1" x14ac:dyDescent="0.25">
      <c r="A31" s="16"/>
      <c r="B31" s="11"/>
      <c r="C31" s="11"/>
      <c r="D31" s="27" t="s">
        <v>62</v>
      </c>
      <c r="E31" s="11"/>
      <c r="F31" s="31">
        <f>SUM(F29:F30)</f>
        <v>178866.25575000001</v>
      </c>
      <c r="G31" s="31">
        <f t="shared" ref="G31:I31" si="1">SUM(G29:G30)</f>
        <v>57624.85</v>
      </c>
      <c r="H31" s="31">
        <f t="shared" si="1"/>
        <v>1590.8647649999998</v>
      </c>
      <c r="I31" s="31">
        <f t="shared" si="1"/>
        <v>543117.18050000002</v>
      </c>
      <c r="J31" s="32"/>
      <c r="K31" s="11"/>
      <c r="L31" s="30" t="s">
        <v>23</v>
      </c>
    </row>
    <row r="32" spans="1:12" s="15" customFormat="1" ht="29.1" customHeight="1" x14ac:dyDescent="0.25">
      <c r="A32" s="16"/>
      <c r="B32" s="11"/>
      <c r="C32" s="11"/>
      <c r="D32" s="27" t="s">
        <v>30</v>
      </c>
      <c r="E32" s="11"/>
      <c r="F32" s="31">
        <f>F31*0.1</f>
        <v>17886.625575000002</v>
      </c>
      <c r="G32" s="31">
        <v>33191.9136</v>
      </c>
      <c r="H32" s="31">
        <f>H31*0.1</f>
        <v>159.0864765</v>
      </c>
      <c r="I32" s="31">
        <f>I31*0.1</f>
        <v>54311.718050000003</v>
      </c>
      <c r="J32" s="32"/>
      <c r="K32" s="11"/>
      <c r="L32" s="30" t="s">
        <v>30</v>
      </c>
    </row>
    <row r="33" spans="1:12" s="15" customFormat="1" ht="29.1" customHeight="1" x14ac:dyDescent="0.25">
      <c r="A33" s="16"/>
      <c r="B33" s="11"/>
      <c r="C33" s="11"/>
      <c r="D33" s="27" t="s">
        <v>63</v>
      </c>
      <c r="E33" s="11"/>
      <c r="F33" s="31">
        <f>SUM(F31:F32)</f>
        <v>196752.88132500002</v>
      </c>
      <c r="G33" s="31">
        <f>SUM(G31:G32)</f>
        <v>90816.763600000006</v>
      </c>
      <c r="H33" s="31">
        <f>SUM(H31:H32)</f>
        <v>1749.9512414999999</v>
      </c>
      <c r="I33" s="31">
        <f>SUM(I31:I32)</f>
        <v>597428.89855000004</v>
      </c>
      <c r="J33" s="28">
        <f>SUM(F33:I33)</f>
        <v>886748.49471650005</v>
      </c>
      <c r="K33" s="29"/>
      <c r="L33" s="30" t="s">
        <v>23</v>
      </c>
    </row>
    <row r="34" spans="1:12" s="15" customFormat="1" ht="29.1" customHeight="1" x14ac:dyDescent="0.25">
      <c r="A34" s="16"/>
      <c r="B34" s="11"/>
      <c r="C34" s="11"/>
      <c r="D34" s="27" t="s">
        <v>39</v>
      </c>
      <c r="E34" s="11"/>
      <c r="F34" s="32"/>
      <c r="G34" s="33"/>
      <c r="H34" s="11"/>
      <c r="I34" s="32"/>
      <c r="J34" s="31">
        <f>J33*0.05</f>
        <v>44337.424735825007</v>
      </c>
      <c r="K34" s="34"/>
      <c r="L34" s="30" t="s">
        <v>31</v>
      </c>
    </row>
    <row r="35" spans="1:12" s="15" customFormat="1" ht="29.1" customHeight="1" x14ac:dyDescent="0.25">
      <c r="A35" s="16"/>
      <c r="B35" s="11"/>
      <c r="C35" s="11"/>
      <c r="D35" s="27" t="s">
        <v>64</v>
      </c>
      <c r="E35" s="11"/>
      <c r="F35" s="11"/>
      <c r="G35" s="11"/>
      <c r="H35" s="11"/>
      <c r="I35" s="32"/>
      <c r="J35" s="28">
        <f>SUM(J33:J34)</f>
        <v>931085.91945232509</v>
      </c>
      <c r="K35" s="29"/>
      <c r="L35" s="30" t="s">
        <v>23</v>
      </c>
    </row>
    <row r="36" spans="1:12" s="15" customFormat="1" ht="29.1" customHeight="1" x14ac:dyDescent="0.25">
      <c r="A36" s="16"/>
      <c r="B36" s="11"/>
      <c r="C36" s="11"/>
      <c r="D36" s="27" t="s">
        <v>56</v>
      </c>
      <c r="E36" s="35"/>
      <c r="F36" s="11"/>
      <c r="G36" s="35"/>
      <c r="H36" s="35"/>
      <c r="I36" s="32"/>
      <c r="J36" s="31">
        <f>(J35/1000)*12*1.1</f>
        <v>12290.334136770693</v>
      </c>
      <c r="K36" s="34"/>
      <c r="L36" s="30" t="s">
        <v>32</v>
      </c>
    </row>
    <row r="37" spans="1:12" s="15" customFormat="1" ht="29.1" customHeight="1" x14ac:dyDescent="0.25">
      <c r="A37" s="16"/>
      <c r="B37" s="11"/>
      <c r="C37" s="11"/>
      <c r="D37" s="27" t="s">
        <v>65</v>
      </c>
      <c r="E37" s="11"/>
      <c r="F37" s="35"/>
      <c r="G37" s="35"/>
      <c r="H37" s="35"/>
      <c r="I37" s="32"/>
      <c r="J37" s="28">
        <f>SUM(J35:J36)</f>
        <v>943376.25358909578</v>
      </c>
      <c r="K37" s="29"/>
      <c r="L37" s="30" t="s">
        <v>23</v>
      </c>
    </row>
    <row r="38" spans="1:12" s="15" customFormat="1" ht="29.1" customHeight="1" x14ac:dyDescent="0.25">
      <c r="A38" s="16"/>
      <c r="B38" s="11"/>
      <c r="C38" s="11"/>
      <c r="D38" s="27" t="s">
        <v>55</v>
      </c>
      <c r="E38" s="11"/>
      <c r="F38" s="35"/>
      <c r="G38" s="73">
        <v>112.4</v>
      </c>
      <c r="I38" s="32"/>
      <c r="J38" s="31">
        <f>(J37)*((G38/100)-1)</f>
        <v>116978.65544504797</v>
      </c>
      <c r="K38" s="34"/>
      <c r="L38" s="30" t="s">
        <v>33</v>
      </c>
    </row>
    <row r="39" spans="1:12" s="15" customFormat="1" ht="29.1" customHeight="1" x14ac:dyDescent="0.25">
      <c r="A39" s="36"/>
      <c r="B39" s="37"/>
      <c r="C39" s="37"/>
      <c r="D39" s="59" t="s">
        <v>34</v>
      </c>
      <c r="E39" s="52"/>
      <c r="F39" s="60"/>
      <c r="G39" s="60"/>
      <c r="H39" s="60"/>
      <c r="I39" s="60"/>
      <c r="J39" s="61">
        <f>SUM(J37:J38)</f>
        <v>1060354.9090341437</v>
      </c>
      <c r="K39" s="61"/>
      <c r="L39" s="56" t="s">
        <v>34</v>
      </c>
    </row>
    <row r="40" spans="1:12" x14ac:dyDescent="0.3">
      <c r="E40" s="39"/>
      <c r="F40" s="40"/>
      <c r="G40" s="40"/>
      <c r="H40" s="40"/>
    </row>
    <row r="41" spans="1:12" x14ac:dyDescent="0.3">
      <c r="E41" s="39"/>
      <c r="F41" s="40"/>
      <c r="G41" s="40"/>
      <c r="H41" s="40"/>
    </row>
    <row r="42" spans="1:12" x14ac:dyDescent="0.3">
      <c r="E42" s="39"/>
      <c r="F42" s="40"/>
      <c r="G42" s="40"/>
      <c r="H42" s="40"/>
    </row>
    <row r="43" spans="1:12" x14ac:dyDescent="0.3">
      <c r="E43" s="39"/>
      <c r="F43" s="40"/>
      <c r="G43" s="40"/>
      <c r="H43" s="40"/>
    </row>
    <row r="44" spans="1:12" x14ac:dyDescent="0.3">
      <c r="E44" s="39"/>
      <c r="F44" s="40"/>
      <c r="G44" s="40"/>
      <c r="H44" s="40"/>
    </row>
    <row r="45" spans="1:12" x14ac:dyDescent="0.3">
      <c r="E45" s="39"/>
      <c r="F45" s="40"/>
      <c r="G45" s="40"/>
      <c r="H45" s="40"/>
    </row>
    <row r="46" spans="1:12" x14ac:dyDescent="0.3">
      <c r="E46" s="39"/>
      <c r="F46" s="40"/>
      <c r="G46" s="40"/>
      <c r="H46" s="40"/>
    </row>
    <row r="47" spans="1:12" x14ac:dyDescent="0.3">
      <c r="E47" s="39"/>
      <c r="F47" s="40"/>
      <c r="G47" s="40"/>
      <c r="H47" s="40"/>
    </row>
    <row r="48" spans="1:12" x14ac:dyDescent="0.3">
      <c r="E48" s="39"/>
      <c r="F48" s="40"/>
      <c r="G48" s="40"/>
      <c r="H48" s="40"/>
    </row>
    <row r="49" spans="5:8" x14ac:dyDescent="0.3">
      <c r="E49" s="39"/>
      <c r="F49" s="40"/>
      <c r="G49" s="40"/>
      <c r="H49" s="40"/>
    </row>
    <row r="50" spans="5:8" x14ac:dyDescent="0.3">
      <c r="E50" s="39"/>
      <c r="F50" s="40"/>
      <c r="G50" s="40"/>
      <c r="H50" s="40"/>
    </row>
  </sheetData>
  <phoneticPr fontId="3" type="noConversion"/>
  <printOptions horizontalCentered="1"/>
  <pageMargins left="0.25" right="0.25" top="0.25" bottom="0.25" header="0.25" footer="0.25"/>
  <pageSetup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0"/>
  <sheetViews>
    <sheetView zoomScale="53" zoomScaleNormal="53" workbookViewId="0">
      <selection activeCell="B4" sqref="B4"/>
    </sheetView>
  </sheetViews>
  <sheetFormatPr defaultRowHeight="20.25" x14ac:dyDescent="0.3"/>
  <cols>
    <col min="1" max="1" width="2.7109375" style="38" customWidth="1"/>
    <col min="2" max="2" width="23.85546875" style="38" customWidth="1"/>
    <col min="3" max="3" width="51.5703125" style="38" customWidth="1"/>
    <col min="4" max="4" width="10.85546875" style="38" customWidth="1"/>
    <col min="5" max="5" width="13.85546875" style="38" customWidth="1"/>
    <col min="6" max="6" width="17.7109375" style="38" customWidth="1"/>
    <col min="7" max="7" width="24.28515625" style="38" customWidth="1"/>
    <col min="8" max="8" width="20.140625" style="38" customWidth="1"/>
    <col min="9" max="9" width="20.42578125" style="38" customWidth="1"/>
    <col min="10" max="10" width="26.85546875" style="38" customWidth="1"/>
    <col min="11" max="11" width="6.7109375" style="38" customWidth="1"/>
    <col min="12" max="12" width="42.140625" style="38" customWidth="1"/>
    <col min="13" max="13" width="14.5703125" style="38" customWidth="1"/>
    <col min="14" max="14" width="16" style="38" customWidth="1"/>
    <col min="15" max="16384" width="9.140625" style="38"/>
  </cols>
  <sheetData>
    <row r="1" spans="1:14" s="11" customFormat="1" ht="29.1" customHeight="1" x14ac:dyDescent="0.25">
      <c r="A1" s="70"/>
      <c r="B1" s="64" t="s">
        <v>57</v>
      </c>
      <c r="C1" s="2"/>
      <c r="D1" s="3" t="s">
        <v>58</v>
      </c>
      <c r="E1" s="4"/>
      <c r="F1" s="5"/>
      <c r="G1" s="4"/>
      <c r="H1" s="6"/>
      <c r="I1" s="6"/>
      <c r="J1" s="6"/>
      <c r="K1" s="7"/>
      <c r="L1" s="8"/>
      <c r="M1" s="9"/>
      <c r="N1" s="10"/>
    </row>
    <row r="2" spans="1:14" s="11" customFormat="1" ht="29.1" customHeight="1" x14ac:dyDescent="0.25">
      <c r="A2" s="41"/>
      <c r="B2" s="42" t="s">
        <v>9</v>
      </c>
      <c r="C2" s="43" t="s">
        <v>10</v>
      </c>
      <c r="D2" s="44"/>
      <c r="E2" s="45"/>
      <c r="F2" s="46"/>
      <c r="G2" s="45"/>
      <c r="H2" s="47"/>
      <c r="I2" s="63">
        <v>45292</v>
      </c>
      <c r="J2" s="48" t="s">
        <v>2</v>
      </c>
      <c r="K2" s="49"/>
      <c r="L2" s="50"/>
      <c r="M2" s="9"/>
      <c r="N2" s="10"/>
    </row>
    <row r="3" spans="1:14" s="15" customFormat="1" ht="29.1" customHeight="1" x14ac:dyDescent="0.25">
      <c r="A3" s="36"/>
      <c r="B3" s="65" t="s">
        <v>11</v>
      </c>
      <c r="C3" s="13" t="s">
        <v>12</v>
      </c>
      <c r="D3" s="1" t="s">
        <v>13</v>
      </c>
      <c r="E3" s="4" t="s">
        <v>14</v>
      </c>
      <c r="F3" s="5" t="s">
        <v>15</v>
      </c>
      <c r="G3" s="5" t="s">
        <v>16</v>
      </c>
      <c r="H3" s="5" t="s">
        <v>17</v>
      </c>
      <c r="I3" s="5" t="s">
        <v>59</v>
      </c>
      <c r="J3" s="5" t="s">
        <v>42</v>
      </c>
      <c r="K3" s="4"/>
      <c r="L3" s="14"/>
    </row>
    <row r="4" spans="1:14" s="15" customFormat="1" ht="29.1" customHeight="1" x14ac:dyDescent="0.25">
      <c r="A4" s="16"/>
      <c r="B4" s="10" t="s">
        <v>66</v>
      </c>
      <c r="C4" s="15" t="s">
        <v>43</v>
      </c>
      <c r="D4" s="10">
        <v>15</v>
      </c>
      <c r="E4" s="17" t="s">
        <v>18</v>
      </c>
      <c r="F4" s="18">
        <v>3705</v>
      </c>
      <c r="G4" s="18">
        <v>1380</v>
      </c>
      <c r="H4" s="18">
        <v>9.75</v>
      </c>
      <c r="I4" s="18">
        <v>0</v>
      </c>
      <c r="J4" s="18"/>
      <c r="K4" s="18"/>
      <c r="L4" s="19"/>
    </row>
    <row r="5" spans="1:14" s="15" customFormat="1" ht="29.1" customHeight="1" x14ac:dyDescent="0.25">
      <c r="A5" s="16"/>
      <c r="B5" s="10" t="s">
        <v>67</v>
      </c>
      <c r="C5" s="15" t="s">
        <v>44</v>
      </c>
      <c r="D5" s="10">
        <v>34</v>
      </c>
      <c r="E5" s="17" t="s">
        <v>18</v>
      </c>
      <c r="F5" s="18">
        <v>8024</v>
      </c>
      <c r="G5" s="18">
        <v>2516</v>
      </c>
      <c r="H5" s="18">
        <v>17.68</v>
      </c>
      <c r="I5" s="18">
        <v>0</v>
      </c>
      <c r="J5" s="18"/>
      <c r="K5" s="18"/>
      <c r="L5" s="19"/>
      <c r="M5" s="20"/>
      <c r="N5" s="21"/>
    </row>
    <row r="6" spans="1:14" s="15" customFormat="1" ht="29.1" customHeight="1" x14ac:dyDescent="0.25">
      <c r="A6" s="16"/>
      <c r="B6" s="10" t="s">
        <v>68</v>
      </c>
      <c r="C6" s="15" t="s">
        <v>45</v>
      </c>
      <c r="D6" s="10">
        <v>500</v>
      </c>
      <c r="E6" s="17" t="s">
        <v>19</v>
      </c>
      <c r="F6" s="18">
        <v>335</v>
      </c>
      <c r="G6" s="18">
        <v>985</v>
      </c>
      <c r="H6" s="18">
        <v>0</v>
      </c>
      <c r="I6" s="18">
        <v>0</v>
      </c>
      <c r="J6" s="18"/>
      <c r="K6" s="18"/>
      <c r="L6" s="19"/>
      <c r="M6" s="20"/>
      <c r="N6" s="22"/>
    </row>
    <row r="7" spans="1:14" s="15" customFormat="1" ht="29.1" customHeight="1" x14ac:dyDescent="0.25">
      <c r="A7" s="16"/>
      <c r="B7" s="10" t="s">
        <v>69</v>
      </c>
      <c r="C7" s="15" t="s">
        <v>46</v>
      </c>
      <c r="D7" s="10">
        <v>150</v>
      </c>
      <c r="E7" s="17" t="s">
        <v>20</v>
      </c>
      <c r="F7" s="18">
        <v>6975</v>
      </c>
      <c r="G7" s="18">
        <v>3450</v>
      </c>
      <c r="H7" s="18">
        <v>0</v>
      </c>
      <c r="I7" s="18">
        <v>0</v>
      </c>
      <c r="J7" s="18"/>
      <c r="K7" s="18"/>
      <c r="L7" s="19"/>
      <c r="M7" s="20"/>
      <c r="N7" s="22"/>
    </row>
    <row r="8" spans="1:14" s="15" customFormat="1" ht="29.1" customHeight="1" x14ac:dyDescent="0.25">
      <c r="A8" s="16"/>
      <c r="B8" s="10" t="s">
        <v>70</v>
      </c>
      <c r="C8" s="15" t="s">
        <v>4</v>
      </c>
      <c r="D8" s="10">
        <v>278</v>
      </c>
      <c r="E8" s="17" t="s">
        <v>18</v>
      </c>
      <c r="F8" s="18">
        <v>53098</v>
      </c>
      <c r="G8" s="18">
        <v>0</v>
      </c>
      <c r="H8" s="18">
        <v>0</v>
      </c>
      <c r="I8" s="18">
        <v>0</v>
      </c>
      <c r="J8" s="18"/>
      <c r="K8" s="18"/>
      <c r="L8" s="19"/>
      <c r="M8" s="20"/>
      <c r="N8" s="21"/>
    </row>
    <row r="9" spans="1:14" s="15" customFormat="1" ht="29.1" customHeight="1" x14ac:dyDescent="0.25">
      <c r="A9" s="16"/>
      <c r="B9" s="10" t="s">
        <v>71</v>
      </c>
      <c r="C9" s="15" t="s">
        <v>48</v>
      </c>
      <c r="D9" s="10">
        <v>278</v>
      </c>
      <c r="E9" s="17" t="s">
        <v>18</v>
      </c>
      <c r="F9" s="18">
        <v>0</v>
      </c>
      <c r="G9" s="18">
        <v>4128.3</v>
      </c>
      <c r="H9" s="18">
        <v>158.45999999999998</v>
      </c>
      <c r="I9" s="18">
        <v>0</v>
      </c>
      <c r="J9" s="18"/>
      <c r="K9" s="18"/>
      <c r="L9" s="19"/>
    </row>
    <row r="10" spans="1:14" s="15" customFormat="1" ht="29.1" customHeight="1" x14ac:dyDescent="0.25">
      <c r="A10" s="16"/>
      <c r="B10" s="10" t="s">
        <v>72</v>
      </c>
      <c r="C10" s="15" t="s">
        <v>47</v>
      </c>
      <c r="D10" s="23">
        <v>15000</v>
      </c>
      <c r="E10" s="17" t="s">
        <v>21</v>
      </c>
      <c r="F10" s="18">
        <v>0</v>
      </c>
      <c r="G10" s="18">
        <v>7800</v>
      </c>
      <c r="H10" s="18">
        <v>1050</v>
      </c>
      <c r="I10" s="18">
        <v>0</v>
      </c>
      <c r="J10" s="18"/>
      <c r="K10" s="18"/>
      <c r="L10" s="19"/>
    </row>
    <row r="11" spans="1:14" s="15" customFormat="1" ht="29.1" customHeight="1" x14ac:dyDescent="0.25">
      <c r="A11" s="16"/>
      <c r="B11" s="10" t="s">
        <v>73</v>
      </c>
      <c r="C11" s="15" t="s">
        <v>49</v>
      </c>
      <c r="D11" s="10">
        <v>950</v>
      </c>
      <c r="E11" s="17" t="s">
        <v>19</v>
      </c>
      <c r="F11" s="18">
        <v>38</v>
      </c>
      <c r="G11" s="18">
        <v>332.5</v>
      </c>
      <c r="H11" s="18">
        <v>104.5</v>
      </c>
      <c r="I11" s="18">
        <v>0</v>
      </c>
      <c r="J11" s="18"/>
      <c r="K11" s="18"/>
      <c r="L11" s="19"/>
    </row>
    <row r="12" spans="1:14" s="15" customFormat="1" ht="29.1" customHeight="1" x14ac:dyDescent="0.25">
      <c r="A12" s="16"/>
      <c r="B12" s="10" t="s">
        <v>74</v>
      </c>
      <c r="C12" s="15" t="s">
        <v>50</v>
      </c>
      <c r="D12" s="10">
        <v>150</v>
      </c>
      <c r="E12" s="17" t="s">
        <v>20</v>
      </c>
      <c r="F12" s="18">
        <v>2707.5</v>
      </c>
      <c r="G12" s="18">
        <v>825</v>
      </c>
      <c r="H12" s="18">
        <v>0</v>
      </c>
      <c r="I12" s="18">
        <v>0</v>
      </c>
      <c r="J12" s="18"/>
      <c r="K12" s="18"/>
      <c r="L12" s="19"/>
    </row>
    <row r="13" spans="1:14" s="24" customFormat="1" ht="29.1" customHeight="1" x14ac:dyDescent="0.25">
      <c r="A13" s="51"/>
      <c r="B13" s="44" t="s">
        <v>22</v>
      </c>
      <c r="C13" s="52" t="s">
        <v>23</v>
      </c>
      <c r="D13" s="53"/>
      <c r="E13" s="54"/>
      <c r="F13" s="55">
        <f>SUM(F4:F12)</f>
        <v>74882.5</v>
      </c>
      <c r="G13" s="55">
        <f>SUM(G4:G12)</f>
        <v>21416.799999999999</v>
      </c>
      <c r="H13" s="55">
        <f>SUM(H4:H12)</f>
        <v>1340.3899999999999</v>
      </c>
      <c r="I13" s="55">
        <f>SUM(I4:I12)</f>
        <v>0</v>
      </c>
      <c r="J13" s="55">
        <f>SUM(F13:I13)</f>
        <v>97639.69</v>
      </c>
      <c r="K13" s="55"/>
      <c r="L13" s="56" t="s">
        <v>22</v>
      </c>
    </row>
    <row r="14" spans="1:14" s="15" customFormat="1" ht="29.1" customHeight="1" x14ac:dyDescent="0.25">
      <c r="A14" s="16"/>
      <c r="B14" s="10" t="s">
        <v>75</v>
      </c>
      <c r="C14" s="15" t="s">
        <v>51</v>
      </c>
      <c r="D14" s="10">
        <v>8</v>
      </c>
      <c r="E14" s="17" t="s">
        <v>24</v>
      </c>
      <c r="F14" s="18">
        <v>16600</v>
      </c>
      <c r="G14" s="18">
        <v>2960</v>
      </c>
      <c r="H14" s="18">
        <v>0</v>
      </c>
      <c r="I14" s="18">
        <v>0</v>
      </c>
      <c r="J14" s="25"/>
      <c r="K14" s="25"/>
      <c r="L14" s="19"/>
    </row>
    <row r="15" spans="1:14" s="15" customFormat="1" ht="29.1" customHeight="1" x14ac:dyDescent="0.25">
      <c r="A15" s="16"/>
      <c r="B15" s="10" t="s">
        <v>76</v>
      </c>
      <c r="C15" s="15" t="s">
        <v>54</v>
      </c>
      <c r="D15" s="10">
        <v>800</v>
      </c>
      <c r="E15" s="17" t="s">
        <v>21</v>
      </c>
      <c r="F15" s="18">
        <v>5560</v>
      </c>
      <c r="G15" s="18">
        <v>0</v>
      </c>
      <c r="H15" s="18">
        <v>0</v>
      </c>
      <c r="I15" s="18">
        <v>0</v>
      </c>
      <c r="J15" s="25"/>
      <c r="K15" s="25"/>
      <c r="L15" s="19"/>
    </row>
    <row r="16" spans="1:14" s="15" customFormat="1" ht="29.1" customHeight="1" x14ac:dyDescent="0.25">
      <c r="A16" s="51"/>
      <c r="B16" s="44" t="s">
        <v>25</v>
      </c>
      <c r="C16" s="52" t="s">
        <v>23</v>
      </c>
      <c r="D16" s="57"/>
      <c r="E16" s="54"/>
      <c r="F16" s="55">
        <f>SUM(F14:F15)</f>
        <v>22160</v>
      </c>
      <c r="G16" s="55">
        <f>SUM(G14:G15)</f>
        <v>2960</v>
      </c>
      <c r="H16" s="55">
        <f>SUM(H14:H15)</f>
        <v>0</v>
      </c>
      <c r="I16" s="55">
        <f>SUM(I14:I15)</f>
        <v>0</v>
      </c>
      <c r="J16" s="55">
        <f>SUM(F16:I16)</f>
        <v>25120</v>
      </c>
      <c r="K16" s="55"/>
      <c r="L16" s="56" t="s">
        <v>25</v>
      </c>
    </row>
    <row r="17" spans="1:12" s="15" customFormat="1" ht="29.1" customHeight="1" x14ac:dyDescent="0.25">
      <c r="A17" s="16"/>
      <c r="B17" s="74">
        <v>133419501100</v>
      </c>
      <c r="C17" s="15" t="s">
        <v>52</v>
      </c>
      <c r="D17" s="23">
        <v>15000</v>
      </c>
      <c r="E17" s="17" t="s">
        <v>26</v>
      </c>
      <c r="F17" s="18">
        <v>0</v>
      </c>
      <c r="G17" s="18">
        <v>0</v>
      </c>
      <c r="H17" s="18">
        <v>0</v>
      </c>
      <c r="I17" s="18">
        <v>397500</v>
      </c>
      <c r="J17" s="25"/>
      <c r="K17" s="25"/>
      <c r="L17" s="19"/>
    </row>
    <row r="18" spans="1:12" s="15" customFormat="1" ht="29.1" customHeight="1" x14ac:dyDescent="0.25">
      <c r="A18" s="16"/>
      <c r="B18" s="74">
        <v>133419506050</v>
      </c>
      <c r="C18" s="15" t="s">
        <v>35</v>
      </c>
      <c r="D18" s="23">
        <v>4</v>
      </c>
      <c r="E18" s="17" t="s">
        <v>27</v>
      </c>
      <c r="F18" s="18">
        <v>0</v>
      </c>
      <c r="G18" s="18">
        <v>0</v>
      </c>
      <c r="H18" s="18">
        <v>0</v>
      </c>
      <c r="I18" s="18">
        <v>2216</v>
      </c>
      <c r="J18" s="25"/>
      <c r="K18" s="25"/>
      <c r="L18" s="19"/>
    </row>
    <row r="19" spans="1:12" s="15" customFormat="1" ht="29.1" customHeight="1" x14ac:dyDescent="0.25">
      <c r="A19" s="16"/>
      <c r="B19" s="74">
        <v>133419506100</v>
      </c>
      <c r="C19" s="15" t="s">
        <v>36</v>
      </c>
      <c r="D19" s="23">
        <v>8</v>
      </c>
      <c r="E19" s="17" t="s">
        <v>27</v>
      </c>
      <c r="F19" s="18">
        <v>0</v>
      </c>
      <c r="G19" s="18">
        <v>0</v>
      </c>
      <c r="H19" s="18">
        <v>0</v>
      </c>
      <c r="I19" s="18">
        <v>10000</v>
      </c>
      <c r="J19" s="25"/>
      <c r="K19" s="25"/>
      <c r="L19" s="19"/>
    </row>
    <row r="20" spans="1:12" s="15" customFormat="1" ht="29.1" customHeight="1" x14ac:dyDescent="0.25">
      <c r="A20" s="16"/>
      <c r="B20" s="74">
        <v>133419506200</v>
      </c>
      <c r="C20" s="15" t="s">
        <v>37</v>
      </c>
      <c r="D20" s="23">
        <v>6</v>
      </c>
      <c r="E20" s="17" t="s">
        <v>27</v>
      </c>
      <c r="F20" s="18">
        <v>0</v>
      </c>
      <c r="G20" s="18">
        <v>0</v>
      </c>
      <c r="H20" s="18">
        <v>0</v>
      </c>
      <c r="I20" s="18">
        <v>3426</v>
      </c>
      <c r="J20" s="25"/>
      <c r="K20" s="25"/>
      <c r="L20" s="19"/>
    </row>
    <row r="21" spans="1:12" s="15" customFormat="1" ht="29.1" customHeight="1" x14ac:dyDescent="0.25">
      <c r="A21" s="16"/>
      <c r="B21" s="74">
        <v>133419505750</v>
      </c>
      <c r="C21" s="15" t="s">
        <v>8</v>
      </c>
      <c r="D21" s="23">
        <v>4</v>
      </c>
      <c r="E21" s="17" t="s">
        <v>27</v>
      </c>
      <c r="F21" s="18">
        <v>3300</v>
      </c>
      <c r="G21" s="18">
        <v>564</v>
      </c>
      <c r="H21" s="18">
        <v>0</v>
      </c>
      <c r="I21" s="18">
        <v>0</v>
      </c>
      <c r="J21" s="25"/>
      <c r="K21" s="25"/>
      <c r="L21" s="19"/>
    </row>
    <row r="22" spans="1:12" s="15" customFormat="1" ht="29.1" customHeight="1" x14ac:dyDescent="0.25">
      <c r="A22" s="16"/>
      <c r="B22" s="74">
        <v>133419507750</v>
      </c>
      <c r="C22" s="15" t="s">
        <v>53</v>
      </c>
      <c r="D22" s="23">
        <v>6</v>
      </c>
      <c r="E22" s="17" t="s">
        <v>27</v>
      </c>
      <c r="F22" s="18">
        <v>3180</v>
      </c>
      <c r="G22" s="18">
        <v>324</v>
      </c>
      <c r="H22" s="18">
        <v>75.599999999999994</v>
      </c>
      <c r="I22" s="18">
        <v>0</v>
      </c>
      <c r="J22" s="25"/>
      <c r="K22" s="25"/>
      <c r="L22" s="19"/>
    </row>
    <row r="23" spans="1:12" s="15" customFormat="1" ht="29.1" customHeight="1" x14ac:dyDescent="0.25">
      <c r="A23" s="16"/>
      <c r="B23" s="74">
        <v>133419506550</v>
      </c>
      <c r="C23" s="15" t="s">
        <v>6</v>
      </c>
      <c r="D23" s="23">
        <v>300</v>
      </c>
      <c r="E23" s="17" t="s">
        <v>19</v>
      </c>
      <c r="F23" s="18">
        <v>3420</v>
      </c>
      <c r="G23" s="18">
        <v>660</v>
      </c>
      <c r="H23" s="18">
        <v>0</v>
      </c>
      <c r="I23" s="18">
        <v>0</v>
      </c>
      <c r="J23" s="25"/>
      <c r="K23" s="25"/>
      <c r="L23" s="19"/>
    </row>
    <row r="24" spans="1:12" s="15" customFormat="1" ht="29.1" customHeight="1" x14ac:dyDescent="0.25">
      <c r="A24" s="16"/>
      <c r="B24" s="74">
        <v>133419508650</v>
      </c>
      <c r="C24" s="15" t="s">
        <v>7</v>
      </c>
      <c r="D24" s="23">
        <v>15</v>
      </c>
      <c r="E24" s="17" t="s">
        <v>24</v>
      </c>
      <c r="F24" s="18">
        <v>750</v>
      </c>
      <c r="G24" s="18">
        <v>2640</v>
      </c>
      <c r="H24" s="18">
        <v>0</v>
      </c>
      <c r="I24" s="18">
        <v>0</v>
      </c>
      <c r="J24" s="25"/>
      <c r="K24" s="25"/>
      <c r="L24" s="19"/>
    </row>
    <row r="25" spans="1:12" s="15" customFormat="1" ht="29.1" customHeight="1" x14ac:dyDescent="0.25">
      <c r="A25" s="16"/>
      <c r="B25" s="74">
        <v>133419506900</v>
      </c>
      <c r="C25" s="15" t="s">
        <v>5</v>
      </c>
      <c r="D25" s="23">
        <v>27400</v>
      </c>
      <c r="E25" s="17" t="s">
        <v>21</v>
      </c>
      <c r="F25" s="18">
        <v>51512</v>
      </c>
      <c r="G25" s="18">
        <v>7945.9999999999991</v>
      </c>
      <c r="H25" s="18">
        <v>0</v>
      </c>
      <c r="I25" s="18">
        <v>0</v>
      </c>
      <c r="J25" s="25"/>
      <c r="K25" s="25"/>
      <c r="L25" s="19"/>
    </row>
    <row r="26" spans="1:12" s="15" customFormat="1" ht="29.1" customHeight="1" x14ac:dyDescent="0.25">
      <c r="A26" s="51"/>
      <c r="B26" s="44" t="s">
        <v>28</v>
      </c>
      <c r="C26" s="52" t="s">
        <v>23</v>
      </c>
      <c r="D26" s="58"/>
      <c r="E26" s="45"/>
      <c r="F26" s="55">
        <f>SUM(F17:F25)</f>
        <v>62162</v>
      </c>
      <c r="G26" s="55">
        <f>SUM(G17:G25)</f>
        <v>12134</v>
      </c>
      <c r="H26" s="55">
        <f>SUM(H17:H25)</f>
        <v>75.599999999999994</v>
      </c>
      <c r="I26" s="55">
        <f>SUM(I17:I25)</f>
        <v>413142</v>
      </c>
      <c r="J26" s="55">
        <f>SUM(F26:I26)</f>
        <v>487513.59999999998</v>
      </c>
      <c r="K26" s="55"/>
      <c r="L26" s="56" t="s">
        <v>28</v>
      </c>
    </row>
    <row r="27" spans="1:12" s="11" customFormat="1" ht="29.1" customHeight="1" x14ac:dyDescent="0.25">
      <c r="A27" s="26"/>
      <c r="D27" s="27" t="s">
        <v>23</v>
      </c>
      <c r="F27" s="28">
        <f>F13+F16+F26</f>
        <v>159204.5</v>
      </c>
      <c r="G27" s="28">
        <f>G13+G16+G26</f>
        <v>36510.800000000003</v>
      </c>
      <c r="H27" s="28">
        <f>H13+H16+H26</f>
        <v>1415.9899999999998</v>
      </c>
      <c r="I27" s="28">
        <f>I13+I16+I26</f>
        <v>413142</v>
      </c>
      <c r="J27" s="28">
        <f>SUM(F27:I27)</f>
        <v>610273.29</v>
      </c>
      <c r="K27" s="29"/>
      <c r="L27" s="30" t="s">
        <v>23</v>
      </c>
    </row>
    <row r="28" spans="1:12" s="15" customFormat="1" ht="29.1" customHeight="1" x14ac:dyDescent="0.25">
      <c r="A28" s="59"/>
      <c r="B28" s="44" t="s">
        <v>60</v>
      </c>
      <c r="C28" s="52" t="s">
        <v>61</v>
      </c>
      <c r="D28" s="44"/>
      <c r="E28" s="52"/>
      <c r="F28" s="62">
        <f>F27*0.07</f>
        <v>11144.315000000001</v>
      </c>
      <c r="G28" s="62">
        <f>G27*0.07</f>
        <v>2555.7560000000003</v>
      </c>
      <c r="H28" s="62">
        <f>H27*0.07</f>
        <v>99.119299999999996</v>
      </c>
      <c r="I28" s="62">
        <f>I27*0.07</f>
        <v>28919.940000000002</v>
      </c>
      <c r="J28" s="46"/>
      <c r="K28" s="52"/>
      <c r="L28" s="56" t="s">
        <v>40</v>
      </c>
    </row>
    <row r="29" spans="1:12" s="11" customFormat="1" ht="29.1" customHeight="1" x14ac:dyDescent="0.25">
      <c r="A29" s="26"/>
      <c r="D29" s="27" t="s">
        <v>29</v>
      </c>
      <c r="F29" s="28">
        <f>SUM(F27:F28)</f>
        <v>170348.815</v>
      </c>
      <c r="G29" s="28">
        <f t="shared" ref="G29:J29" si="0">SUM(G27:G28)</f>
        <v>39066.556000000004</v>
      </c>
      <c r="H29" s="28">
        <f t="shared" si="0"/>
        <v>1515.1092999999998</v>
      </c>
      <c r="I29" s="28">
        <f t="shared" si="0"/>
        <v>442061.94</v>
      </c>
      <c r="J29" s="28">
        <f t="shared" si="0"/>
        <v>610273.29</v>
      </c>
      <c r="K29" s="29"/>
      <c r="L29" s="30" t="s">
        <v>29</v>
      </c>
    </row>
    <row r="30" spans="1:12" s="15" customFormat="1" ht="29.1" customHeight="1" x14ac:dyDescent="0.25">
      <c r="A30" s="16"/>
      <c r="B30" s="11"/>
      <c r="C30" s="11"/>
      <c r="D30" s="27" t="s">
        <v>38</v>
      </c>
      <c r="E30" s="11"/>
      <c r="F30" s="31">
        <f>F29*0.05</f>
        <v>8517.4407499999998</v>
      </c>
      <c r="G30" s="31"/>
      <c r="H30" s="31">
        <f>H29*0.05</f>
        <v>75.755465000000001</v>
      </c>
      <c r="I30" s="31">
        <f>I29/2*0.05</f>
        <v>11051.548500000001</v>
      </c>
      <c r="J30" s="32"/>
      <c r="K30" s="11"/>
      <c r="L30" s="30" t="s">
        <v>41</v>
      </c>
    </row>
    <row r="31" spans="1:12" s="15" customFormat="1" ht="29.1" customHeight="1" x14ac:dyDescent="0.25">
      <c r="A31" s="16"/>
      <c r="B31" s="11"/>
      <c r="C31" s="11"/>
      <c r="D31" s="27" t="s">
        <v>62</v>
      </c>
      <c r="E31" s="11"/>
      <c r="F31" s="31">
        <f>SUM(F29:F30)</f>
        <v>178866.25575000001</v>
      </c>
      <c r="G31" s="31">
        <f t="shared" ref="G31:I31" si="1">SUM(G29:G30)</f>
        <v>39066.556000000004</v>
      </c>
      <c r="H31" s="31">
        <f t="shared" si="1"/>
        <v>1590.8647649999998</v>
      </c>
      <c r="I31" s="31">
        <f t="shared" si="1"/>
        <v>453113.48849999998</v>
      </c>
      <c r="J31" s="32"/>
      <c r="K31" s="11"/>
      <c r="L31" s="30" t="s">
        <v>23</v>
      </c>
    </row>
    <row r="32" spans="1:12" s="15" customFormat="1" ht="29.1" customHeight="1" x14ac:dyDescent="0.25">
      <c r="A32" s="16"/>
      <c r="B32" s="11"/>
      <c r="C32" s="11"/>
      <c r="D32" s="27" t="s">
        <v>30</v>
      </c>
      <c r="E32" s="11"/>
      <c r="F32" s="31">
        <f>F31*0.1</f>
        <v>17886.625575000002</v>
      </c>
      <c r="G32" s="31">
        <v>24846.329616000003</v>
      </c>
      <c r="H32" s="31">
        <f>H31*0.1</f>
        <v>159.0864765</v>
      </c>
      <c r="I32" s="31">
        <f>I31*0.1</f>
        <v>45311.348850000002</v>
      </c>
      <c r="J32" s="32"/>
      <c r="K32" s="11"/>
      <c r="L32" s="30" t="s">
        <v>30</v>
      </c>
    </row>
    <row r="33" spans="1:12" s="15" customFormat="1" ht="29.1" customHeight="1" x14ac:dyDescent="0.25">
      <c r="A33" s="16"/>
      <c r="B33" s="11"/>
      <c r="C33" s="11"/>
      <c r="D33" s="27" t="s">
        <v>63</v>
      </c>
      <c r="E33" s="11"/>
      <c r="F33" s="31">
        <f>SUM(F31:F32)</f>
        <v>196752.88132500002</v>
      </c>
      <c r="G33" s="31">
        <f>SUM(G31:G32)</f>
        <v>63912.885616000007</v>
      </c>
      <c r="H33" s="31">
        <f>SUM(H31:H32)</f>
        <v>1749.9512414999999</v>
      </c>
      <c r="I33" s="31">
        <f>SUM(I31:I32)</f>
        <v>498424.83734999999</v>
      </c>
      <c r="J33" s="28">
        <f>SUM(F33:I33)</f>
        <v>760840.55553250003</v>
      </c>
      <c r="K33" s="29"/>
      <c r="L33" s="30" t="s">
        <v>23</v>
      </c>
    </row>
    <row r="34" spans="1:12" s="15" customFormat="1" ht="29.1" customHeight="1" x14ac:dyDescent="0.25">
      <c r="A34" s="16"/>
      <c r="B34" s="11"/>
      <c r="C34" s="11"/>
      <c r="D34" s="27" t="s">
        <v>39</v>
      </c>
      <c r="E34" s="11"/>
      <c r="F34" s="32"/>
      <c r="G34" s="33"/>
      <c r="H34" s="11"/>
      <c r="I34" s="32"/>
      <c r="J34" s="31">
        <f>J33*0.05</f>
        <v>38042.027776625</v>
      </c>
      <c r="K34" s="34"/>
      <c r="L34" s="30" t="s">
        <v>31</v>
      </c>
    </row>
    <row r="35" spans="1:12" s="15" customFormat="1" ht="29.1" customHeight="1" x14ac:dyDescent="0.25">
      <c r="A35" s="16"/>
      <c r="B35" s="11"/>
      <c r="C35" s="11"/>
      <c r="D35" s="27" t="s">
        <v>64</v>
      </c>
      <c r="E35" s="11"/>
      <c r="F35" s="11"/>
      <c r="G35" s="11"/>
      <c r="H35" s="11"/>
      <c r="I35" s="32"/>
      <c r="J35" s="28">
        <f>SUM(J33:J34)</f>
        <v>798882.58330912504</v>
      </c>
      <c r="K35" s="29"/>
      <c r="L35" s="30" t="s">
        <v>23</v>
      </c>
    </row>
    <row r="36" spans="1:12" s="15" customFormat="1" ht="29.1" customHeight="1" x14ac:dyDescent="0.25">
      <c r="A36" s="16"/>
      <c r="B36" s="11"/>
      <c r="C36" s="11"/>
      <c r="D36" s="27" t="s">
        <v>56</v>
      </c>
      <c r="E36" s="35"/>
      <c r="F36" s="11"/>
      <c r="G36" s="35"/>
      <c r="H36" s="35"/>
      <c r="I36" s="32"/>
      <c r="J36" s="31">
        <f>(J35/1000)*12*1.1</f>
        <v>10545.250099680452</v>
      </c>
      <c r="K36" s="34"/>
      <c r="L36" s="30" t="s">
        <v>32</v>
      </c>
    </row>
    <row r="37" spans="1:12" s="15" customFormat="1" ht="29.1" customHeight="1" x14ac:dyDescent="0.25">
      <c r="A37" s="16"/>
      <c r="B37" s="11"/>
      <c r="C37" s="11"/>
      <c r="D37" s="27" t="s">
        <v>65</v>
      </c>
      <c r="E37" s="11"/>
      <c r="F37" s="35"/>
      <c r="G37" s="35"/>
      <c r="H37" s="35"/>
      <c r="I37" s="32"/>
      <c r="J37" s="28">
        <f>SUM(J35:J36)</f>
        <v>809427.83340880554</v>
      </c>
      <c r="K37" s="29"/>
      <c r="L37" s="30" t="s">
        <v>23</v>
      </c>
    </row>
    <row r="38" spans="1:12" s="15" customFormat="1" ht="29.1" customHeight="1" x14ac:dyDescent="0.25">
      <c r="A38" s="16"/>
      <c r="B38" s="11"/>
      <c r="C38" s="11"/>
      <c r="D38" s="27" t="s">
        <v>55</v>
      </c>
      <c r="E38" s="11"/>
      <c r="F38" s="35"/>
      <c r="G38" s="73">
        <v>112.4</v>
      </c>
      <c r="I38" s="32"/>
      <c r="J38" s="31">
        <f>(J37)*((G38/100)-1)</f>
        <v>100369.05134269198</v>
      </c>
      <c r="K38" s="34"/>
      <c r="L38" s="30" t="s">
        <v>33</v>
      </c>
    </row>
    <row r="39" spans="1:12" s="15" customFormat="1" ht="29.1" customHeight="1" x14ac:dyDescent="0.25">
      <c r="A39" s="36"/>
      <c r="B39" s="37"/>
      <c r="C39" s="37"/>
      <c r="D39" s="59" t="s">
        <v>34</v>
      </c>
      <c r="E39" s="52"/>
      <c r="F39" s="60"/>
      <c r="G39" s="60"/>
      <c r="H39" s="60"/>
      <c r="I39" s="60"/>
      <c r="J39" s="61">
        <f>SUM(J37:J38)</f>
        <v>909796.88475149754</v>
      </c>
      <c r="K39" s="61"/>
      <c r="L39" s="56" t="s">
        <v>34</v>
      </c>
    </row>
    <row r="40" spans="1:12" x14ac:dyDescent="0.3">
      <c r="E40" s="39"/>
      <c r="F40" s="40"/>
      <c r="G40" s="40"/>
      <c r="H40" s="40"/>
    </row>
    <row r="41" spans="1:12" x14ac:dyDescent="0.3">
      <c r="E41" s="39"/>
      <c r="F41" s="40"/>
      <c r="G41" s="40"/>
      <c r="H41" s="40"/>
    </row>
    <row r="42" spans="1:12" x14ac:dyDescent="0.3">
      <c r="E42" s="39"/>
      <c r="F42" s="40"/>
      <c r="G42" s="40"/>
      <c r="H42" s="40"/>
    </row>
    <row r="43" spans="1:12" x14ac:dyDescent="0.3">
      <c r="E43" s="39"/>
      <c r="F43" s="40"/>
      <c r="G43" s="40"/>
      <c r="H43" s="40"/>
    </row>
    <row r="44" spans="1:12" x14ac:dyDescent="0.3">
      <c r="E44" s="39"/>
      <c r="F44" s="40"/>
      <c r="G44" s="40"/>
      <c r="H44" s="40"/>
    </row>
    <row r="45" spans="1:12" x14ac:dyDescent="0.3">
      <c r="E45" s="39"/>
      <c r="F45" s="40"/>
      <c r="G45" s="40"/>
      <c r="H45" s="40"/>
    </row>
    <row r="46" spans="1:12" x14ac:dyDescent="0.3">
      <c r="E46" s="39"/>
      <c r="F46" s="40"/>
      <c r="G46" s="40"/>
      <c r="H46" s="40"/>
    </row>
    <row r="47" spans="1:12" x14ac:dyDescent="0.3">
      <c r="E47" s="39"/>
      <c r="F47" s="40"/>
      <c r="G47" s="40"/>
      <c r="H47" s="40"/>
    </row>
    <row r="48" spans="1:12" x14ac:dyDescent="0.3">
      <c r="E48" s="39"/>
      <c r="F48" s="40"/>
      <c r="G48" s="40"/>
      <c r="H48" s="40"/>
    </row>
    <row r="49" spans="5:8" x14ac:dyDescent="0.3">
      <c r="E49" s="39"/>
      <c r="F49" s="40"/>
      <c r="G49" s="40"/>
      <c r="H49" s="40"/>
    </row>
    <row r="50" spans="5:8" x14ac:dyDescent="0.3">
      <c r="E50" s="39"/>
      <c r="F50" s="40"/>
      <c r="G50" s="40"/>
      <c r="H50" s="40"/>
    </row>
  </sheetData>
  <phoneticPr fontId="3" type="noConversion"/>
  <printOptions horizontalCentered="1"/>
  <pageMargins left="0.25" right="0.25" top="0.25" bottom="0.25" header="0.25" footer="0.25"/>
  <pageSetup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0"/>
  <sheetViews>
    <sheetView zoomScale="53" zoomScaleNormal="53" workbookViewId="0">
      <selection activeCell="G32" sqref="G32"/>
    </sheetView>
  </sheetViews>
  <sheetFormatPr defaultRowHeight="20.25" x14ac:dyDescent="0.3"/>
  <cols>
    <col min="1" max="1" width="3.140625" style="38" customWidth="1"/>
    <col min="2" max="2" width="23.85546875" style="38" customWidth="1"/>
    <col min="3" max="3" width="51.5703125" style="38" customWidth="1"/>
    <col min="4" max="4" width="10.85546875" style="38" customWidth="1"/>
    <col min="5" max="5" width="13.85546875" style="38" customWidth="1"/>
    <col min="6" max="6" width="17.7109375" style="38" customWidth="1"/>
    <col min="7" max="7" width="24.28515625" style="38" customWidth="1"/>
    <col min="8" max="8" width="20.140625" style="38" customWidth="1"/>
    <col min="9" max="9" width="20.42578125" style="38" customWidth="1"/>
    <col min="10" max="10" width="26.85546875" style="38" customWidth="1"/>
    <col min="11" max="11" width="6.7109375" style="38" customWidth="1"/>
    <col min="12" max="12" width="42.140625" style="38" customWidth="1"/>
    <col min="13" max="13" width="14.5703125" style="38" customWidth="1"/>
    <col min="14" max="14" width="16" style="38" customWidth="1"/>
    <col min="15" max="16384" width="9.140625" style="38"/>
  </cols>
  <sheetData>
    <row r="1" spans="1:14" s="11" customFormat="1" ht="29.1" customHeight="1" x14ac:dyDescent="0.25">
      <c r="A1" s="70"/>
      <c r="B1" s="64" t="s">
        <v>57</v>
      </c>
      <c r="C1" s="2"/>
      <c r="D1" s="3" t="s">
        <v>58</v>
      </c>
      <c r="E1" s="4"/>
      <c r="F1" s="5"/>
      <c r="G1" s="4"/>
      <c r="H1" s="6"/>
      <c r="I1" s="6"/>
      <c r="J1" s="6"/>
      <c r="K1" s="7"/>
      <c r="L1" s="8"/>
      <c r="M1" s="9"/>
      <c r="N1" s="10"/>
    </row>
    <row r="2" spans="1:14" s="11" customFormat="1" ht="29.1" customHeight="1" x14ac:dyDescent="0.25">
      <c r="A2" s="66"/>
      <c r="B2" s="67" t="s">
        <v>9</v>
      </c>
      <c r="C2" s="43" t="s">
        <v>10</v>
      </c>
      <c r="D2" s="44"/>
      <c r="E2" s="45"/>
      <c r="F2" s="46"/>
      <c r="G2" s="45"/>
      <c r="H2" s="47"/>
      <c r="I2" s="63">
        <v>45292</v>
      </c>
      <c r="J2" s="48" t="s">
        <v>3</v>
      </c>
      <c r="K2" s="49"/>
      <c r="L2" s="50"/>
      <c r="M2" s="9"/>
      <c r="N2" s="10"/>
    </row>
    <row r="3" spans="1:14" s="15" customFormat="1" ht="29.1" customHeight="1" x14ac:dyDescent="0.25">
      <c r="A3" s="12"/>
      <c r="B3" s="65" t="s">
        <v>11</v>
      </c>
      <c r="C3" s="13" t="s">
        <v>12</v>
      </c>
      <c r="D3" s="1" t="s">
        <v>13</v>
      </c>
      <c r="E3" s="4" t="s">
        <v>14</v>
      </c>
      <c r="F3" s="5" t="s">
        <v>15</v>
      </c>
      <c r="G3" s="5" t="s">
        <v>16</v>
      </c>
      <c r="H3" s="5" t="s">
        <v>17</v>
      </c>
      <c r="I3" s="5" t="s">
        <v>59</v>
      </c>
      <c r="J3" s="5" t="s">
        <v>42</v>
      </c>
      <c r="K3" s="4"/>
      <c r="L3" s="14"/>
    </row>
    <row r="4" spans="1:14" s="15" customFormat="1" ht="29.1" customHeight="1" x14ac:dyDescent="0.25">
      <c r="A4" s="16"/>
      <c r="B4" s="10" t="s">
        <v>66</v>
      </c>
      <c r="C4" s="15" t="s">
        <v>43</v>
      </c>
      <c r="D4" s="10">
        <v>15</v>
      </c>
      <c r="E4" s="17" t="s">
        <v>18</v>
      </c>
      <c r="F4" s="18">
        <v>3705</v>
      </c>
      <c r="G4" s="18">
        <v>1275</v>
      </c>
      <c r="H4" s="18">
        <v>9.75</v>
      </c>
      <c r="I4" s="18">
        <v>0</v>
      </c>
      <c r="J4" s="18"/>
      <c r="K4" s="18"/>
      <c r="L4" s="19"/>
    </row>
    <row r="5" spans="1:14" s="15" customFormat="1" ht="29.1" customHeight="1" x14ac:dyDescent="0.25">
      <c r="A5" s="16"/>
      <c r="B5" s="10" t="s">
        <v>67</v>
      </c>
      <c r="C5" s="15" t="s">
        <v>44</v>
      </c>
      <c r="D5" s="10">
        <v>34</v>
      </c>
      <c r="E5" s="17" t="s">
        <v>18</v>
      </c>
      <c r="F5" s="18">
        <v>8024</v>
      </c>
      <c r="G5" s="18">
        <v>2312</v>
      </c>
      <c r="H5" s="18">
        <v>17.68</v>
      </c>
      <c r="I5" s="18">
        <v>0</v>
      </c>
      <c r="J5" s="18"/>
      <c r="K5" s="18"/>
      <c r="L5" s="19"/>
      <c r="M5" s="20"/>
      <c r="N5" s="21"/>
    </row>
    <row r="6" spans="1:14" s="15" customFormat="1" ht="29.1" customHeight="1" x14ac:dyDescent="0.25">
      <c r="A6" s="16"/>
      <c r="B6" s="10" t="s">
        <v>68</v>
      </c>
      <c r="C6" s="15" t="s">
        <v>45</v>
      </c>
      <c r="D6" s="10">
        <v>500</v>
      </c>
      <c r="E6" s="17" t="s">
        <v>19</v>
      </c>
      <c r="F6" s="18">
        <v>335</v>
      </c>
      <c r="G6" s="18">
        <v>900</v>
      </c>
      <c r="H6" s="18">
        <v>0</v>
      </c>
      <c r="I6" s="18">
        <v>0</v>
      </c>
      <c r="J6" s="18"/>
      <c r="K6" s="18"/>
      <c r="L6" s="19"/>
      <c r="M6" s="20"/>
      <c r="N6" s="22"/>
    </row>
    <row r="7" spans="1:14" s="15" customFormat="1" ht="29.1" customHeight="1" x14ac:dyDescent="0.25">
      <c r="A7" s="16"/>
      <c r="B7" s="10" t="s">
        <v>69</v>
      </c>
      <c r="C7" s="15" t="s">
        <v>46</v>
      </c>
      <c r="D7" s="10">
        <v>150</v>
      </c>
      <c r="E7" s="17" t="s">
        <v>20</v>
      </c>
      <c r="F7" s="18">
        <v>6975</v>
      </c>
      <c r="G7" s="18">
        <v>3300</v>
      </c>
      <c r="H7" s="18">
        <v>0</v>
      </c>
      <c r="I7" s="18">
        <v>0</v>
      </c>
      <c r="J7" s="18"/>
      <c r="K7" s="18"/>
      <c r="L7" s="19"/>
      <c r="M7" s="20"/>
      <c r="N7" s="22"/>
    </row>
    <row r="8" spans="1:14" s="15" customFormat="1" ht="29.1" customHeight="1" x14ac:dyDescent="0.25">
      <c r="A8" s="16"/>
      <c r="B8" s="10" t="s">
        <v>70</v>
      </c>
      <c r="C8" s="15" t="s">
        <v>4</v>
      </c>
      <c r="D8" s="10">
        <v>278</v>
      </c>
      <c r="E8" s="17" t="s">
        <v>18</v>
      </c>
      <c r="F8" s="18">
        <v>53098</v>
      </c>
      <c r="G8" s="18">
        <v>0</v>
      </c>
      <c r="H8" s="18">
        <v>0</v>
      </c>
      <c r="I8" s="18">
        <v>0</v>
      </c>
      <c r="J8" s="18"/>
      <c r="K8" s="18"/>
      <c r="L8" s="19"/>
      <c r="M8" s="20"/>
      <c r="N8" s="21"/>
    </row>
    <row r="9" spans="1:14" s="15" customFormat="1" ht="29.1" customHeight="1" x14ac:dyDescent="0.25">
      <c r="A9" s="16"/>
      <c r="B9" s="10" t="s">
        <v>71</v>
      </c>
      <c r="C9" s="15" t="s">
        <v>48</v>
      </c>
      <c r="D9" s="10">
        <v>278</v>
      </c>
      <c r="E9" s="17" t="s">
        <v>18</v>
      </c>
      <c r="F9" s="18">
        <v>0</v>
      </c>
      <c r="G9" s="18">
        <v>3753</v>
      </c>
      <c r="H9" s="18">
        <v>158.45999999999998</v>
      </c>
      <c r="I9" s="18">
        <v>0</v>
      </c>
      <c r="J9" s="18"/>
      <c r="K9" s="18"/>
      <c r="L9" s="19"/>
    </row>
    <row r="10" spans="1:14" s="15" customFormat="1" ht="29.1" customHeight="1" x14ac:dyDescent="0.25">
      <c r="A10" s="16"/>
      <c r="B10" s="10" t="s">
        <v>72</v>
      </c>
      <c r="C10" s="15" t="s">
        <v>47</v>
      </c>
      <c r="D10" s="23">
        <v>15000</v>
      </c>
      <c r="E10" s="17" t="s">
        <v>21</v>
      </c>
      <c r="F10" s="18">
        <v>0</v>
      </c>
      <c r="G10" s="18">
        <v>7350</v>
      </c>
      <c r="H10" s="18">
        <v>1050</v>
      </c>
      <c r="I10" s="18">
        <v>0</v>
      </c>
      <c r="J10" s="18"/>
      <c r="K10" s="18"/>
      <c r="L10" s="19"/>
    </row>
    <row r="11" spans="1:14" s="15" customFormat="1" ht="29.1" customHeight="1" x14ac:dyDescent="0.25">
      <c r="A11" s="16"/>
      <c r="B11" s="10" t="s">
        <v>73</v>
      </c>
      <c r="C11" s="15" t="s">
        <v>49</v>
      </c>
      <c r="D11" s="10">
        <v>950</v>
      </c>
      <c r="E11" s="17" t="s">
        <v>19</v>
      </c>
      <c r="F11" s="18">
        <v>38</v>
      </c>
      <c r="G11" s="18">
        <v>323</v>
      </c>
      <c r="H11" s="18">
        <v>104.5</v>
      </c>
      <c r="I11" s="18">
        <v>0</v>
      </c>
      <c r="J11" s="18"/>
      <c r="K11" s="18"/>
      <c r="L11" s="19"/>
    </row>
    <row r="12" spans="1:14" s="15" customFormat="1" ht="29.1" customHeight="1" x14ac:dyDescent="0.25">
      <c r="A12" s="16"/>
      <c r="B12" s="10" t="s">
        <v>74</v>
      </c>
      <c r="C12" s="15" t="s">
        <v>50</v>
      </c>
      <c r="D12" s="10">
        <v>150</v>
      </c>
      <c r="E12" s="17" t="s">
        <v>20</v>
      </c>
      <c r="F12" s="18">
        <v>2707.5</v>
      </c>
      <c r="G12" s="18">
        <v>738</v>
      </c>
      <c r="H12" s="18">
        <v>0</v>
      </c>
      <c r="I12" s="18">
        <v>0</v>
      </c>
      <c r="J12" s="18"/>
      <c r="K12" s="18"/>
      <c r="L12" s="19"/>
    </row>
    <row r="13" spans="1:14" s="24" customFormat="1" ht="29.1" customHeight="1" x14ac:dyDescent="0.25">
      <c r="A13" s="68"/>
      <c r="B13" s="69" t="s">
        <v>22</v>
      </c>
      <c r="C13" s="52" t="s">
        <v>23</v>
      </c>
      <c r="D13" s="53"/>
      <c r="E13" s="54"/>
      <c r="F13" s="55">
        <f>SUM(F4:F12)</f>
        <v>74882.5</v>
      </c>
      <c r="G13" s="55">
        <f>SUM(G4:G12)</f>
        <v>19951</v>
      </c>
      <c r="H13" s="55">
        <f>SUM(H4:H12)</f>
        <v>1340.3899999999999</v>
      </c>
      <c r="I13" s="55">
        <f>SUM(I4:I12)</f>
        <v>0</v>
      </c>
      <c r="J13" s="55">
        <f>SUM(F13:I13)</f>
        <v>96173.89</v>
      </c>
      <c r="K13" s="55"/>
      <c r="L13" s="56" t="s">
        <v>22</v>
      </c>
    </row>
    <row r="14" spans="1:14" s="15" customFormat="1" ht="29.1" customHeight="1" x14ac:dyDescent="0.25">
      <c r="A14" s="16"/>
      <c r="B14" s="10" t="s">
        <v>75</v>
      </c>
      <c r="C14" s="15" t="s">
        <v>51</v>
      </c>
      <c r="D14" s="10">
        <v>8</v>
      </c>
      <c r="E14" s="17" t="s">
        <v>24</v>
      </c>
      <c r="F14" s="18">
        <v>16600</v>
      </c>
      <c r="G14" s="18">
        <v>2720</v>
      </c>
      <c r="H14" s="18">
        <v>0</v>
      </c>
      <c r="I14" s="18">
        <v>0</v>
      </c>
      <c r="J14" s="25"/>
      <c r="K14" s="25"/>
      <c r="L14" s="19"/>
    </row>
    <row r="15" spans="1:14" s="15" customFormat="1" ht="29.1" customHeight="1" x14ac:dyDescent="0.25">
      <c r="A15" s="16"/>
      <c r="B15" s="10" t="s">
        <v>76</v>
      </c>
      <c r="C15" s="15" t="s">
        <v>54</v>
      </c>
      <c r="D15" s="10">
        <v>800</v>
      </c>
      <c r="E15" s="17" t="s">
        <v>21</v>
      </c>
      <c r="F15" s="18">
        <v>5560</v>
      </c>
      <c r="G15" s="18">
        <v>0</v>
      </c>
      <c r="H15" s="18">
        <v>0</v>
      </c>
      <c r="I15" s="18">
        <v>0</v>
      </c>
      <c r="J15" s="25"/>
      <c r="K15" s="25"/>
      <c r="L15" s="19"/>
    </row>
    <row r="16" spans="1:14" s="15" customFormat="1" ht="29.1" customHeight="1" x14ac:dyDescent="0.25">
      <c r="A16" s="68"/>
      <c r="B16" s="69" t="s">
        <v>25</v>
      </c>
      <c r="C16" s="52" t="s">
        <v>23</v>
      </c>
      <c r="D16" s="57"/>
      <c r="E16" s="54"/>
      <c r="F16" s="55">
        <f>SUM(F14:F15)</f>
        <v>22160</v>
      </c>
      <c r="G16" s="55">
        <f>SUM(G14:G15)</f>
        <v>2720</v>
      </c>
      <c r="H16" s="55">
        <f>SUM(H14:H15)</f>
        <v>0</v>
      </c>
      <c r="I16" s="55">
        <f>SUM(I14:I15)</f>
        <v>0</v>
      </c>
      <c r="J16" s="55">
        <f>SUM(F16:I16)</f>
        <v>24880</v>
      </c>
      <c r="K16" s="55"/>
      <c r="L16" s="56" t="s">
        <v>25</v>
      </c>
    </row>
    <row r="17" spans="1:12" s="15" customFormat="1" ht="29.1" customHeight="1" x14ac:dyDescent="0.25">
      <c r="A17" s="16"/>
      <c r="B17" s="74">
        <v>133419501100</v>
      </c>
      <c r="C17" s="15" t="s">
        <v>52</v>
      </c>
      <c r="D17" s="23">
        <v>15000</v>
      </c>
      <c r="E17" s="17" t="s">
        <v>26</v>
      </c>
      <c r="F17" s="18">
        <v>0</v>
      </c>
      <c r="G17" s="18">
        <v>0</v>
      </c>
      <c r="H17" s="18">
        <v>0</v>
      </c>
      <c r="I17" s="18">
        <v>390750</v>
      </c>
      <c r="J17" s="25"/>
      <c r="K17" s="25"/>
      <c r="L17" s="19"/>
    </row>
    <row r="18" spans="1:12" s="15" customFormat="1" ht="29.1" customHeight="1" x14ac:dyDescent="0.25">
      <c r="A18" s="16"/>
      <c r="B18" s="74">
        <v>133419506050</v>
      </c>
      <c r="C18" s="15" t="s">
        <v>35</v>
      </c>
      <c r="D18" s="23">
        <v>4</v>
      </c>
      <c r="E18" s="17" t="s">
        <v>27</v>
      </c>
      <c r="F18" s="18">
        <v>0</v>
      </c>
      <c r="G18" s="18">
        <v>0</v>
      </c>
      <c r="H18" s="18">
        <v>0</v>
      </c>
      <c r="I18" s="18">
        <v>2160</v>
      </c>
      <c r="J18" s="25"/>
      <c r="K18" s="25"/>
      <c r="L18" s="19"/>
    </row>
    <row r="19" spans="1:12" s="15" customFormat="1" ht="29.1" customHeight="1" x14ac:dyDescent="0.25">
      <c r="A19" s="16"/>
      <c r="B19" s="74">
        <v>133419506100</v>
      </c>
      <c r="C19" s="15" t="s">
        <v>36</v>
      </c>
      <c r="D19" s="23">
        <v>8</v>
      </c>
      <c r="E19" s="17" t="s">
        <v>27</v>
      </c>
      <c r="F19" s="18">
        <v>0</v>
      </c>
      <c r="G19" s="18">
        <v>0</v>
      </c>
      <c r="H19" s="18">
        <v>0</v>
      </c>
      <c r="I19" s="18">
        <v>9840</v>
      </c>
      <c r="J19" s="25"/>
      <c r="K19" s="25"/>
      <c r="L19" s="19"/>
    </row>
    <row r="20" spans="1:12" s="15" customFormat="1" ht="29.1" customHeight="1" x14ac:dyDescent="0.25">
      <c r="A20" s="16"/>
      <c r="B20" s="74">
        <v>133419506200</v>
      </c>
      <c r="C20" s="15" t="s">
        <v>37</v>
      </c>
      <c r="D20" s="23">
        <v>6</v>
      </c>
      <c r="E20" s="17" t="s">
        <v>27</v>
      </c>
      <c r="F20" s="18">
        <v>0</v>
      </c>
      <c r="G20" s="18">
        <v>0</v>
      </c>
      <c r="H20" s="18">
        <v>0</v>
      </c>
      <c r="I20" s="18">
        <v>3360</v>
      </c>
      <c r="J20" s="25"/>
      <c r="K20" s="25"/>
      <c r="L20" s="19"/>
    </row>
    <row r="21" spans="1:12" s="15" customFormat="1" ht="29.1" customHeight="1" x14ac:dyDescent="0.25">
      <c r="A21" s="16"/>
      <c r="B21" s="74">
        <v>133419505750</v>
      </c>
      <c r="C21" s="15" t="s">
        <v>8</v>
      </c>
      <c r="D21" s="23">
        <v>4</v>
      </c>
      <c r="E21" s="17" t="s">
        <v>27</v>
      </c>
      <c r="F21" s="18">
        <v>3300</v>
      </c>
      <c r="G21" s="18">
        <v>540</v>
      </c>
      <c r="H21" s="18">
        <v>0</v>
      </c>
      <c r="I21" s="18">
        <v>0</v>
      </c>
      <c r="J21" s="25"/>
      <c r="K21" s="25"/>
      <c r="L21" s="19"/>
    </row>
    <row r="22" spans="1:12" s="15" customFormat="1" ht="29.1" customHeight="1" x14ac:dyDescent="0.25">
      <c r="A22" s="16"/>
      <c r="B22" s="74">
        <v>133419507750</v>
      </c>
      <c r="C22" s="15" t="s">
        <v>53</v>
      </c>
      <c r="D22" s="23">
        <v>6</v>
      </c>
      <c r="E22" s="17" t="s">
        <v>27</v>
      </c>
      <c r="F22" s="18">
        <v>3180</v>
      </c>
      <c r="G22" s="18">
        <v>312</v>
      </c>
      <c r="H22" s="18">
        <v>75.599999999999994</v>
      </c>
      <c r="I22" s="18">
        <v>0</v>
      </c>
      <c r="J22" s="25"/>
      <c r="K22" s="25"/>
      <c r="L22" s="19"/>
    </row>
    <row r="23" spans="1:12" s="15" customFormat="1" ht="29.1" customHeight="1" x14ac:dyDescent="0.25">
      <c r="A23" s="16"/>
      <c r="B23" s="74">
        <v>133419506550</v>
      </c>
      <c r="C23" s="15" t="s">
        <v>6</v>
      </c>
      <c r="D23" s="23">
        <v>300</v>
      </c>
      <c r="E23" s="17" t="s">
        <v>19</v>
      </c>
      <c r="F23" s="18">
        <v>3420</v>
      </c>
      <c r="G23" s="18">
        <v>630</v>
      </c>
      <c r="H23" s="18">
        <v>0</v>
      </c>
      <c r="I23" s="18">
        <v>0</v>
      </c>
      <c r="J23" s="25"/>
      <c r="K23" s="25"/>
      <c r="L23" s="19"/>
    </row>
    <row r="24" spans="1:12" s="15" customFormat="1" ht="29.1" customHeight="1" x14ac:dyDescent="0.25">
      <c r="A24" s="16"/>
      <c r="B24" s="74">
        <v>133419508650</v>
      </c>
      <c r="C24" s="15" t="s">
        <v>7</v>
      </c>
      <c r="D24" s="23">
        <v>15</v>
      </c>
      <c r="E24" s="17" t="s">
        <v>24</v>
      </c>
      <c r="F24" s="18">
        <v>750</v>
      </c>
      <c r="G24" s="18">
        <v>2520</v>
      </c>
      <c r="H24" s="18">
        <v>0</v>
      </c>
      <c r="I24" s="18">
        <v>0</v>
      </c>
      <c r="J24" s="25"/>
      <c r="K24" s="25"/>
      <c r="L24" s="19"/>
    </row>
    <row r="25" spans="1:12" s="15" customFormat="1" ht="29.1" customHeight="1" x14ac:dyDescent="0.25">
      <c r="A25" s="16"/>
      <c r="B25" s="74">
        <v>133419506900</v>
      </c>
      <c r="C25" s="15" t="s">
        <v>5</v>
      </c>
      <c r="D25" s="23">
        <v>27400</v>
      </c>
      <c r="E25" s="17" t="s">
        <v>21</v>
      </c>
      <c r="F25" s="18">
        <v>51512</v>
      </c>
      <c r="G25" s="18">
        <v>7124</v>
      </c>
      <c r="H25" s="18">
        <v>0</v>
      </c>
      <c r="I25" s="18">
        <v>0</v>
      </c>
      <c r="J25" s="25"/>
      <c r="K25" s="25"/>
      <c r="L25" s="19"/>
    </row>
    <row r="26" spans="1:12" s="15" customFormat="1" ht="29.1" customHeight="1" x14ac:dyDescent="0.25">
      <c r="A26" s="68"/>
      <c r="B26" s="69" t="s">
        <v>28</v>
      </c>
      <c r="C26" s="52" t="s">
        <v>23</v>
      </c>
      <c r="D26" s="58"/>
      <c r="E26" s="45"/>
      <c r="F26" s="55">
        <f>SUM(F17:F25)</f>
        <v>62162</v>
      </c>
      <c r="G26" s="55">
        <f>SUM(G17:G25)</f>
        <v>11126</v>
      </c>
      <c r="H26" s="55">
        <f>SUM(H17:H25)</f>
        <v>75.599999999999994</v>
      </c>
      <c r="I26" s="55">
        <f>SUM(I17:I25)</f>
        <v>406110</v>
      </c>
      <c r="J26" s="55">
        <f>SUM(F26:I26)</f>
        <v>479473.6</v>
      </c>
      <c r="K26" s="55"/>
      <c r="L26" s="56" t="s">
        <v>28</v>
      </c>
    </row>
    <row r="27" spans="1:12" s="11" customFormat="1" ht="29.1" customHeight="1" x14ac:dyDescent="0.25">
      <c r="A27" s="26"/>
      <c r="D27" s="27" t="s">
        <v>23</v>
      </c>
      <c r="F27" s="28">
        <f>F13+F16+F26</f>
        <v>159204.5</v>
      </c>
      <c r="G27" s="28">
        <f>G13+G16+G26</f>
        <v>33797</v>
      </c>
      <c r="H27" s="28">
        <f>H13+H16+H26</f>
        <v>1415.9899999999998</v>
      </c>
      <c r="I27" s="28">
        <f>I13+I16+I26</f>
        <v>406110</v>
      </c>
      <c r="J27" s="28">
        <f>SUM(F27:I27)</f>
        <v>600527.49</v>
      </c>
      <c r="K27" s="29"/>
      <c r="L27" s="30" t="s">
        <v>23</v>
      </c>
    </row>
    <row r="28" spans="1:12" s="15" customFormat="1" ht="29.1" customHeight="1" x14ac:dyDescent="0.25">
      <c r="A28" s="68"/>
      <c r="B28" s="69" t="s">
        <v>60</v>
      </c>
      <c r="C28" s="52" t="s">
        <v>61</v>
      </c>
      <c r="D28" s="44"/>
      <c r="E28" s="52"/>
      <c r="F28" s="62">
        <f>F27*0.07</f>
        <v>11144.315000000001</v>
      </c>
      <c r="G28" s="62">
        <f>G27*0.07</f>
        <v>2365.7900000000004</v>
      </c>
      <c r="H28" s="62">
        <f>H27*0.07</f>
        <v>99.119299999999996</v>
      </c>
      <c r="I28" s="62">
        <f>I27*0.07</f>
        <v>28427.700000000004</v>
      </c>
      <c r="J28" s="46"/>
      <c r="K28" s="52"/>
      <c r="L28" s="56" t="s">
        <v>40</v>
      </c>
    </row>
    <row r="29" spans="1:12" s="11" customFormat="1" ht="29.1" customHeight="1" x14ac:dyDescent="0.25">
      <c r="A29" s="26"/>
      <c r="D29" s="27" t="s">
        <v>29</v>
      </c>
      <c r="F29" s="28">
        <f>SUM(F27:F28)</f>
        <v>170348.815</v>
      </c>
      <c r="G29" s="28">
        <f t="shared" ref="G29:J29" si="0">SUM(G27:G28)</f>
        <v>36162.79</v>
      </c>
      <c r="H29" s="28">
        <f t="shared" si="0"/>
        <v>1515.1092999999998</v>
      </c>
      <c r="I29" s="28">
        <f t="shared" si="0"/>
        <v>434537.7</v>
      </c>
      <c r="J29" s="28">
        <f t="shared" si="0"/>
        <v>600527.49</v>
      </c>
      <c r="K29" s="29"/>
      <c r="L29" s="30" t="s">
        <v>29</v>
      </c>
    </row>
    <row r="30" spans="1:12" s="15" customFormat="1" ht="29.1" customHeight="1" x14ac:dyDescent="0.25">
      <c r="A30" s="16"/>
      <c r="B30" s="11"/>
      <c r="C30" s="11"/>
      <c r="D30" s="27" t="s">
        <v>38</v>
      </c>
      <c r="E30" s="11"/>
      <c r="F30" s="31">
        <f>F29*0.05</f>
        <v>8517.4407499999998</v>
      </c>
      <c r="G30" s="31"/>
      <c r="H30" s="31">
        <f>H29*0.05</f>
        <v>75.755465000000001</v>
      </c>
      <c r="I30" s="31">
        <f>I29/2*0.05</f>
        <v>10863.442500000001</v>
      </c>
      <c r="J30" s="32"/>
      <c r="K30" s="11"/>
      <c r="L30" s="30" t="s">
        <v>41</v>
      </c>
    </row>
    <row r="31" spans="1:12" s="15" customFormat="1" ht="29.1" customHeight="1" x14ac:dyDescent="0.25">
      <c r="A31" s="16"/>
      <c r="B31" s="11"/>
      <c r="C31" s="11"/>
      <c r="D31" s="27" t="s">
        <v>62</v>
      </c>
      <c r="E31" s="11"/>
      <c r="F31" s="31">
        <f>SUM(F29:F30)</f>
        <v>178866.25575000001</v>
      </c>
      <c r="G31" s="31">
        <f t="shared" ref="G31:I31" si="1">SUM(G29:G30)</f>
        <v>36162.79</v>
      </c>
      <c r="H31" s="31">
        <f t="shared" si="1"/>
        <v>1590.8647649999998</v>
      </c>
      <c r="I31" s="31">
        <f t="shared" si="1"/>
        <v>445401.14250000002</v>
      </c>
      <c r="J31" s="32"/>
      <c r="K31" s="11"/>
      <c r="L31" s="30" t="s">
        <v>23</v>
      </c>
    </row>
    <row r="32" spans="1:12" s="15" customFormat="1" ht="29.1" customHeight="1" x14ac:dyDescent="0.25">
      <c r="A32" s="16"/>
      <c r="B32" s="11"/>
      <c r="C32" s="11"/>
      <c r="D32" s="27" t="s">
        <v>30</v>
      </c>
      <c r="E32" s="11"/>
      <c r="F32" s="31">
        <f>F31*0.1</f>
        <v>17886.625575000002</v>
      </c>
      <c r="G32" s="31">
        <v>22999.534439999999</v>
      </c>
      <c r="H32" s="31">
        <f>H31*0.1</f>
        <v>159.0864765</v>
      </c>
      <c r="I32" s="31">
        <f>I31*0.1</f>
        <v>44540.114250000006</v>
      </c>
      <c r="J32" s="32"/>
      <c r="K32" s="11"/>
      <c r="L32" s="30" t="s">
        <v>30</v>
      </c>
    </row>
    <row r="33" spans="1:12" s="15" customFormat="1" ht="29.1" customHeight="1" x14ac:dyDescent="0.25">
      <c r="A33" s="16"/>
      <c r="B33" s="11"/>
      <c r="C33" s="11"/>
      <c r="D33" s="27" t="s">
        <v>63</v>
      </c>
      <c r="E33" s="11"/>
      <c r="F33" s="31">
        <f>SUM(F31:F32)</f>
        <v>196752.88132500002</v>
      </c>
      <c r="G33" s="31">
        <f>SUM(G31:G32)</f>
        <v>59162.324439999997</v>
      </c>
      <c r="H33" s="31">
        <f>SUM(H31:H32)</f>
        <v>1749.9512414999999</v>
      </c>
      <c r="I33" s="31">
        <f>SUM(I31:I32)</f>
        <v>489941.25675</v>
      </c>
      <c r="J33" s="28">
        <f>SUM(F33:I33)</f>
        <v>747606.4137565</v>
      </c>
      <c r="K33" s="29"/>
      <c r="L33" s="30" t="s">
        <v>23</v>
      </c>
    </row>
    <row r="34" spans="1:12" s="15" customFormat="1" ht="29.1" customHeight="1" x14ac:dyDescent="0.25">
      <c r="A34" s="16"/>
      <c r="B34" s="11"/>
      <c r="C34" s="11"/>
      <c r="D34" s="27" t="s">
        <v>39</v>
      </c>
      <c r="E34" s="11"/>
      <c r="F34" s="32"/>
      <c r="G34" s="33"/>
      <c r="H34" s="11"/>
      <c r="I34" s="32"/>
      <c r="J34" s="31">
        <f>J33*0.05</f>
        <v>37380.320687824998</v>
      </c>
      <c r="K34" s="34"/>
      <c r="L34" s="30" t="s">
        <v>31</v>
      </c>
    </row>
    <row r="35" spans="1:12" s="15" customFormat="1" ht="29.1" customHeight="1" x14ac:dyDescent="0.25">
      <c r="A35" s="16"/>
      <c r="B35" s="11"/>
      <c r="C35" s="11"/>
      <c r="D35" s="27" t="s">
        <v>64</v>
      </c>
      <c r="E35" s="11"/>
      <c r="F35" s="11"/>
      <c r="G35" s="11"/>
      <c r="H35" s="11"/>
      <c r="I35" s="32"/>
      <c r="J35" s="28">
        <f>SUM(J33:J34)</f>
        <v>784986.73444432497</v>
      </c>
      <c r="K35" s="29"/>
      <c r="L35" s="30" t="s">
        <v>23</v>
      </c>
    </row>
    <row r="36" spans="1:12" s="15" customFormat="1" ht="29.1" customHeight="1" x14ac:dyDescent="0.25">
      <c r="A36" s="16"/>
      <c r="B36" s="11"/>
      <c r="C36" s="11"/>
      <c r="D36" s="27" t="s">
        <v>56</v>
      </c>
      <c r="E36" s="35"/>
      <c r="F36" s="11"/>
      <c r="G36" s="35"/>
      <c r="H36" s="35"/>
      <c r="I36" s="32"/>
      <c r="J36" s="31">
        <f>(J35/1000)*12*1.1</f>
        <v>10361.824894665089</v>
      </c>
      <c r="K36" s="34"/>
      <c r="L36" s="30" t="s">
        <v>32</v>
      </c>
    </row>
    <row r="37" spans="1:12" s="15" customFormat="1" ht="29.1" customHeight="1" x14ac:dyDescent="0.25">
      <c r="A37" s="16"/>
      <c r="B37" s="11"/>
      <c r="C37" s="11"/>
      <c r="D37" s="27" t="s">
        <v>65</v>
      </c>
      <c r="E37" s="11"/>
      <c r="F37" s="35"/>
      <c r="G37" s="35"/>
      <c r="H37" s="35"/>
      <c r="I37" s="32"/>
      <c r="J37" s="28">
        <f>SUM(J35:J36)</f>
        <v>795348.55933899002</v>
      </c>
      <c r="K37" s="29"/>
      <c r="L37" s="30" t="s">
        <v>23</v>
      </c>
    </row>
    <row r="38" spans="1:12" s="15" customFormat="1" ht="29.1" customHeight="1" x14ac:dyDescent="0.25">
      <c r="A38" s="16"/>
      <c r="B38" s="11"/>
      <c r="C38" s="11"/>
      <c r="D38" s="27" t="s">
        <v>55</v>
      </c>
      <c r="E38" s="11"/>
      <c r="F38" s="35"/>
      <c r="G38" s="73">
        <v>112.4</v>
      </c>
      <c r="I38" s="32"/>
      <c r="J38" s="31">
        <f>(J37)*((G38/100)-1)</f>
        <v>98623.221358034847</v>
      </c>
      <c r="K38" s="34"/>
      <c r="L38" s="30" t="s">
        <v>33</v>
      </c>
    </row>
    <row r="39" spans="1:12" s="15" customFormat="1" ht="29.1" customHeight="1" x14ac:dyDescent="0.25">
      <c r="A39" s="36"/>
      <c r="B39" s="37"/>
      <c r="C39" s="37"/>
      <c r="D39" s="59" t="s">
        <v>34</v>
      </c>
      <c r="E39" s="52"/>
      <c r="F39" s="60"/>
      <c r="G39" s="60"/>
      <c r="H39" s="60"/>
      <c r="I39" s="60"/>
      <c r="J39" s="61">
        <f>SUM(J37:J38)</f>
        <v>893971.78069702489</v>
      </c>
      <c r="K39" s="61"/>
      <c r="L39" s="56" t="s">
        <v>34</v>
      </c>
    </row>
    <row r="40" spans="1:12" x14ac:dyDescent="0.3">
      <c r="E40" s="39"/>
      <c r="F40" s="40"/>
      <c r="G40" s="40"/>
      <c r="H40" s="40"/>
    </row>
    <row r="41" spans="1:12" x14ac:dyDescent="0.3">
      <c r="E41" s="39"/>
      <c r="F41" s="40"/>
      <c r="G41" s="40"/>
      <c r="H41" s="40"/>
    </row>
    <row r="42" spans="1:12" x14ac:dyDescent="0.3">
      <c r="E42" s="39"/>
      <c r="F42" s="40"/>
      <c r="G42" s="40"/>
      <c r="H42" s="40"/>
    </row>
    <row r="43" spans="1:12" x14ac:dyDescent="0.3">
      <c r="E43" s="39"/>
      <c r="F43" s="40"/>
      <c r="G43" s="40"/>
      <c r="H43" s="40"/>
    </row>
    <row r="44" spans="1:12" x14ac:dyDescent="0.3">
      <c r="E44" s="39"/>
      <c r="F44" s="40"/>
      <c r="G44" s="40"/>
      <c r="H44" s="40"/>
    </row>
    <row r="45" spans="1:12" x14ac:dyDescent="0.3">
      <c r="E45" s="39"/>
      <c r="F45" s="40"/>
      <c r="G45" s="40"/>
      <c r="H45" s="40"/>
    </row>
    <row r="46" spans="1:12" x14ac:dyDescent="0.3">
      <c r="E46" s="39"/>
      <c r="F46" s="40"/>
      <c r="G46" s="40"/>
      <c r="H46" s="40"/>
    </row>
    <row r="47" spans="1:12" x14ac:dyDescent="0.3">
      <c r="E47" s="39"/>
      <c r="F47" s="40"/>
      <c r="G47" s="40"/>
      <c r="H47" s="40"/>
    </row>
    <row r="48" spans="1:12" x14ac:dyDescent="0.3">
      <c r="E48" s="39"/>
      <c r="F48" s="40"/>
      <c r="G48" s="40"/>
      <c r="H48" s="40"/>
    </row>
    <row r="49" spans="5:8" x14ac:dyDescent="0.3">
      <c r="E49" s="39"/>
      <c r="F49" s="40"/>
      <c r="G49" s="40"/>
      <c r="H49" s="40"/>
    </row>
    <row r="50" spans="5:8" x14ac:dyDescent="0.3">
      <c r="E50" s="39"/>
      <c r="F50" s="40"/>
      <c r="G50" s="40"/>
      <c r="H50" s="40"/>
    </row>
  </sheetData>
  <phoneticPr fontId="3" type="noConversion"/>
  <printOptions horizontalCentered="1"/>
  <pageMargins left="0.25" right="0.25" top="0.25" bottom="0.25" header="0.25" footer="0.25"/>
  <pageSetup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STD Estimate</vt:lpstr>
      <vt:lpstr>R+R Estimate</vt:lpstr>
      <vt:lpstr>OPN Estimate</vt:lpstr>
      <vt:lpstr>RESI Estimate</vt:lpstr>
      <vt:lpstr>'OPN Estimate'!Print_Area</vt:lpstr>
      <vt:lpstr>'R+R Estimate'!Print_Area</vt:lpstr>
      <vt:lpstr>'RESI Estimate'!Print_Area</vt:lpstr>
      <vt:lpstr>'STD Estimate'!Print_Area</vt:lpstr>
      <vt:lpstr>'OPN Estimate'!Print_Titles</vt:lpstr>
      <vt:lpstr>'R+R Estimate'!Print_Titles</vt:lpstr>
      <vt:lpstr>'RESI Estimate'!Print_Titles</vt:lpstr>
      <vt:lpstr>'STD Estimate'!Print_Titles</vt:lpstr>
    </vt:vector>
  </TitlesOfParts>
  <Company>Reed Elsevier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plotnersc</dc:creator>
  <cp:lastModifiedBy>Adams, Brian R</cp:lastModifiedBy>
  <cp:lastPrinted>2019-09-05T18:59:58Z</cp:lastPrinted>
  <dcterms:created xsi:type="dcterms:W3CDTF">2012-08-01T13:42:56Z</dcterms:created>
  <dcterms:modified xsi:type="dcterms:W3CDTF">2023-08-23T18:58:18Z</dcterms:modified>
</cp:coreProperties>
</file>